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ДОТАЦИИ посел-ям" sheetId="1" r:id="rId1"/>
    <sheet name="Анализ" sheetId="2" state="hidden" r:id="rId2"/>
    <sheet name="Резервный" sheetId="3" r:id="rId3"/>
    <sheet name="ДЕб. Зад." sheetId="4" r:id="rId4"/>
    <sheet name="КРЕД. Зад." sheetId="5" r:id="rId5"/>
    <sheet name="ОСТАТ." sheetId="6" r:id="rId6"/>
  </sheets>
  <definedNames/>
  <calcPr fullCalcOnLoad="1"/>
</workbook>
</file>

<file path=xl/sharedStrings.xml><?xml version="1.0" encoding="utf-8"?>
<sst xmlns="http://schemas.openxmlformats.org/spreadsheetml/2006/main" count="202" uniqueCount="138">
  <si>
    <t>из них:</t>
  </si>
  <si>
    <t>Всего</t>
  </si>
  <si>
    <t>по распоряжению</t>
  </si>
  <si>
    <t>Отклонения (тыс. руб.)</t>
  </si>
  <si>
    <t>Наименование расходов</t>
  </si>
  <si>
    <t>(гр.3-гр.2)</t>
  </si>
  <si>
    <t>(гр.5-гр.3)</t>
  </si>
  <si>
    <t>(гр.8-гр.7)</t>
  </si>
  <si>
    <t>Отклонение кассового исполнения от плановых назначений (%)</t>
  </si>
  <si>
    <t>заработная плата (211, 213)</t>
  </si>
  <si>
    <t>коммунальные услуги (223)</t>
  </si>
  <si>
    <t>основные средства (310)</t>
  </si>
  <si>
    <t>прочие расходы (212,221,222,224,225,226,231,290,340,640)</t>
  </si>
  <si>
    <t>Всего по разделу 0100</t>
  </si>
  <si>
    <t>ВСЕГО РАСХОДОВ</t>
  </si>
  <si>
    <t>прочие расходы (212,221,222,224,225,226,231,241,290,340,640)</t>
  </si>
  <si>
    <t>% исполнения</t>
  </si>
  <si>
    <t>профинансировано</t>
  </si>
  <si>
    <t>в том числе</t>
  </si>
  <si>
    <t>средства областного бюджета</t>
  </si>
  <si>
    <t>Исполнено за 2009г.</t>
  </si>
  <si>
    <t>средства районного бюджета</t>
  </si>
  <si>
    <t xml:space="preserve">Дотация на выравнивание бюджетной обеспеченности </t>
  </si>
  <si>
    <t>областной бюджет</t>
  </si>
  <si>
    <t>Всего по разделу 0300</t>
  </si>
  <si>
    <t>Всего по разделу 0400</t>
  </si>
  <si>
    <t>Всего по разделу 0500</t>
  </si>
  <si>
    <t>Всего по разделу 0600</t>
  </si>
  <si>
    <t>Всего по разделу 0700</t>
  </si>
  <si>
    <t>Всего по разделу 0800</t>
  </si>
  <si>
    <t>Всего по разделу 0900</t>
  </si>
  <si>
    <t>Всего по разделу 1000</t>
  </si>
  <si>
    <t>Всего по разделу 1100</t>
  </si>
  <si>
    <t>прочие расходы (212,221,222,224,225,226,231,251,290,340,640)</t>
  </si>
  <si>
    <t>ВСЕГО</t>
  </si>
  <si>
    <t>Отклонение (тыс. руб.)</t>
  </si>
  <si>
    <t>Плановые назначения по бюджету на 2007 год (180%)</t>
  </si>
  <si>
    <t>Уточненный план на 2007 год (10%)</t>
  </si>
  <si>
    <t>Кассовое исполнение за год</t>
  </si>
  <si>
    <t>Уточненный план на 2007 год (по состоянию на 01.01.2008)</t>
  </si>
  <si>
    <t>Наименование распорядителя</t>
  </si>
  <si>
    <t>АНАЛИЗ ИСПОЛНЕНИЯ РАЙОННОГО БЮДЖЕТА ЗА ГОД</t>
  </si>
  <si>
    <t>Уточненный план на год</t>
  </si>
  <si>
    <t>№п/п</t>
  </si>
  <si>
    <t>Основание</t>
  </si>
  <si>
    <t>Цель финансирования</t>
  </si>
  <si>
    <t xml:space="preserve">Сумма , рублей </t>
  </si>
  <si>
    <t>кассовый расход</t>
  </si>
  <si>
    <t>в том числе:</t>
  </si>
  <si>
    <t xml:space="preserve"> </t>
  </si>
  <si>
    <t>руб.коп.</t>
  </si>
  <si>
    <t>15.</t>
  </si>
  <si>
    <t>Поселение</t>
  </si>
  <si>
    <t>с.Албазино</t>
  </si>
  <si>
    <t>Джалинда</t>
  </si>
  <si>
    <t>Ерофей Павлович</t>
  </si>
  <si>
    <t>Невер</t>
  </si>
  <si>
    <t>Сковородино</t>
  </si>
  <si>
    <t>Солнечный</t>
  </si>
  <si>
    <t>Талдан</t>
  </si>
  <si>
    <t>Тахтамыгда</t>
  </si>
  <si>
    <t>Уруша</t>
  </si>
  <si>
    <t>План на 2013г.</t>
  </si>
  <si>
    <t>Исполнено за 2013г.</t>
  </si>
  <si>
    <t xml:space="preserve">                     Сведения по дебиторской  задолженности</t>
  </si>
  <si>
    <t>Номер счета бюджетного учета (Вид задолженности)</t>
  </si>
  <si>
    <t>Консолидированный бюджет</t>
  </si>
  <si>
    <t>Районный бюджет</t>
  </si>
  <si>
    <t>год возникновения</t>
  </si>
  <si>
    <t xml:space="preserve"> 120551000 (расчеты по поступлениям от других бюджетов бюджетной системы РФ)</t>
  </si>
  <si>
    <t xml:space="preserve"> 120621000 (Расчеты по  авансам по услугам связи)</t>
  </si>
  <si>
    <t xml:space="preserve"> 120623000 (Расчеты по выданным авансам  за коммунальные услуги)</t>
  </si>
  <si>
    <t xml:space="preserve"> 120625000 (Расчеты по  авансам по работам,   услугам  по содержанию имущества)</t>
  </si>
  <si>
    <t xml:space="preserve"> 120626000 (Расчеты по авансам  по прочим работам, услугам)</t>
  </si>
  <si>
    <t xml:space="preserve"> 120631000 (Расчеты по  авансам на приобретение основных средств)</t>
  </si>
  <si>
    <t xml:space="preserve"> 120634000 (Расчеты по  авансам на приобретение материальных запасов)</t>
  </si>
  <si>
    <t>120812000 (Расчеты с подотчетными лицами по прочим выплатам)</t>
  </si>
  <si>
    <t>120822000 (Расчеты с подотчетными лицами по оплате транспортных услуг)</t>
  </si>
  <si>
    <t xml:space="preserve"> 120821000 (Расчеты с подотчетными лицами по оплате услуг связи)</t>
  </si>
  <si>
    <t xml:space="preserve">120826000 (Расчеты с подотчетными лицами по оплате прочих работ,услуг ) </t>
  </si>
  <si>
    <t>120831000 (Расчеты с подотчетными лицами по приобретению  основных средств)</t>
  </si>
  <si>
    <t>120834000 (Расчеты с подотчетными лицами по приобретению материальных запасов)</t>
  </si>
  <si>
    <t xml:space="preserve"> 120891000 (Расчеты с подотчетными лицами по оплате прочих расходов)</t>
  </si>
  <si>
    <t xml:space="preserve"> 120971000 (Расчеты по ущербу  основным средствам)</t>
  </si>
  <si>
    <t>ИТОГО</t>
  </si>
  <si>
    <t xml:space="preserve">                     Сведения по  кредиторской задолженности</t>
  </si>
  <si>
    <t xml:space="preserve"> 130211000 (Расчеты по заработной плате)</t>
  </si>
  <si>
    <t xml:space="preserve"> 130202000 (Расчеты по прочим выплатам)</t>
  </si>
  <si>
    <t xml:space="preserve"> 130213000 (Расчеты по начислениям на оплату труда)</t>
  </si>
  <si>
    <t xml:space="preserve"> 130221000 (Расчеты с поставщиками и подрядчиками по оплате услуг связи)</t>
  </si>
  <si>
    <t xml:space="preserve"> 130222000 (Расчеты с поставщиками и подрядчиками по  оплате транспортных услуг)</t>
  </si>
  <si>
    <t xml:space="preserve"> 130223000 (Расчеты с поставщиками и подрядчиками по оплате коммунальных услуг)</t>
  </si>
  <si>
    <t xml:space="preserve"> 130224000 (Расчеты с поставщиками и подрядчиками  по оплате арендной платы за пользование имуществом)</t>
  </si>
  <si>
    <t xml:space="preserve"> 130225000 (Расчеты с поставщиками и подрядчиками по оплате услуг по содержанию имущества)</t>
  </si>
  <si>
    <t xml:space="preserve"> 130226000  (Расчеты с поставщиками  и подрядчиками по оплате прочих услуг)</t>
  </si>
  <si>
    <t>130216000 (расчеты по пособиям по социальной помощи населению)</t>
  </si>
  <si>
    <t xml:space="preserve"> 130210000 (Расчеты по безвозмездным и безвозвратным  перечислениям  государственным и муниципальным организациям)</t>
  </si>
  <si>
    <t xml:space="preserve"> 130215000 (Расчеты  по пенсиям , пособиям и выплатам по пенсионному, социальному и медицинскому страхованию населения)</t>
  </si>
  <si>
    <t xml:space="preserve"> 130263000 (Раксчеты по пенсиям, пособиям, выплачиваемым организациями сектора государственного управления)</t>
  </si>
  <si>
    <t xml:space="preserve"> 130291000 (Расчеты по прочим расходам)</t>
  </si>
  <si>
    <t xml:space="preserve"> 130231000 (Расчеты с поставщиками и подрядчиками по приобретению основных средств)</t>
  </si>
  <si>
    <t xml:space="preserve"> 130234000 (Расчеты с поставщиками и подрядчиками по приобретнрию материальных запасов)</t>
  </si>
  <si>
    <t xml:space="preserve"> 130302000 (Расчеты по единому социальному налогу и страховым взносам на обязательное пенсионное страхование в РФ)</t>
  </si>
  <si>
    <t>130305000 (расчеты по прочим платежам в бюджет)</t>
  </si>
  <si>
    <t xml:space="preserve"> 130306000 (Расчеты по обязательному социальному  страхованию от несчастных случаев на производстве и профессиональных заболеваний)</t>
  </si>
  <si>
    <t>130307000  (Расчеты  по страховым взносам на обязательное медицинское страхование в Федеральный ФОМС.)</t>
  </si>
  <si>
    <t>130308000  (Расчеты  по страховым взносам на обязательное медицинское страхование в территориальный ФОМС.)</t>
  </si>
  <si>
    <t>1303100000 ((Расчеты по страховым взносам на обязательное пенсионное страхование на выплату страховой части трудовой пенсии)</t>
  </si>
  <si>
    <t>130311000  (Расчеты по страховым взносам на обязательное пенсионное страхование на выплату накопительной части трудовой пенсии)</t>
  </si>
  <si>
    <t xml:space="preserve"> 130402000 (Расчеты с депонентами)</t>
  </si>
  <si>
    <t xml:space="preserve"> 130403000 (Расчеты по удержаниям из оплаты труда)</t>
  </si>
  <si>
    <t xml:space="preserve"> 888888888</t>
  </si>
  <si>
    <t>Остатки средств -  Всего</t>
  </si>
  <si>
    <t>Администрация района</t>
  </si>
  <si>
    <t>Финуправление ПБС</t>
  </si>
  <si>
    <t>Финуправление ГРБС</t>
  </si>
  <si>
    <t xml:space="preserve">                                                             </t>
  </si>
  <si>
    <t>КУМИ</t>
  </si>
  <si>
    <t>в том числе безвозмездные поступления</t>
  </si>
  <si>
    <t xml:space="preserve"> 120641000 (Расчеты по авансовым безвозмездным перечислениям государственным и муниципальным учреждениям)</t>
  </si>
  <si>
    <t>130241000 (Расчет по безвозмездным перечислениям государственным и муниципальным организациям)</t>
  </si>
  <si>
    <t>130291000 (Расчеты по прочим расходам)</t>
  </si>
  <si>
    <t>на 01.01. 2017  года</t>
  </si>
  <si>
    <t>на 01.01.2017 года</t>
  </si>
  <si>
    <t>120521000 (Расчеты  с плательщиками доходов от собственности)</t>
  </si>
  <si>
    <t>120582000 (Расчеты  с плательщиками от прочих  доходов)</t>
  </si>
  <si>
    <t>Остатки средств районного бюджета на 01.01.2017 г.</t>
  </si>
  <si>
    <t>Управление образования</t>
  </si>
  <si>
    <t xml:space="preserve">Дотации бюджетам поселений на выравнивание уровня бюджетной обеспеченности на 2016 год                                                                     </t>
  </si>
  <si>
    <t>ИСПОЛНЕНО                                                                                                  за   2016 г.</t>
  </si>
  <si>
    <t>ИСПОЛНЕНО    за  2016 г.</t>
  </si>
  <si>
    <t>План на 2016г.</t>
  </si>
  <si>
    <t>Исполнено за 2016г.</t>
  </si>
  <si>
    <t>Уточненный план на 2016 г.</t>
  </si>
  <si>
    <t>Дотации бюджетам поселений на выравнивание уровня бюджетной обеспеченности за 2016 год</t>
  </si>
  <si>
    <t>Всего остаток  на 01.01.2017</t>
  </si>
  <si>
    <t>Отчет о расходовании средств резервного фонда администрации Сковородинского района                         за  2016 год</t>
  </si>
  <si>
    <t>ВСЕГО  за  2016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</si>
</sst>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[$-FC19]d\ mmmm\ yyyy\ &quot;г.&quot;"/>
    <numFmt numFmtId="187" formatCode="#,##0.00&quot;р.&quot;"/>
    <numFmt numFmtId="188" formatCode="#,##0.0"/>
    <numFmt numFmtId="189" formatCode="#,##0;[Red]#,##0"/>
  </numFmts>
  <fonts count="9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10"/>
      <name val="Arial"/>
      <family val="2"/>
    </font>
    <font>
      <sz val="10"/>
      <color indexed="51"/>
      <name val="Times New Roman"/>
      <family val="1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10"/>
      <name val="Arial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8"/>
      <color indexed="62"/>
      <name val="Arial Cyr"/>
      <family val="0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1"/>
      <name val="Times New Roman"/>
      <family val="1"/>
    </font>
    <font>
      <b/>
      <sz val="10"/>
      <color indexed="51"/>
      <name val="Arial Cyr"/>
      <family val="2"/>
    </font>
    <font>
      <sz val="10"/>
      <color indexed="5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sz val="8"/>
      <color theme="4" tint="-0.24997000396251678"/>
      <name val="Arial"/>
      <family val="2"/>
    </font>
    <font>
      <sz val="10"/>
      <color rgb="FFC00000"/>
      <name val="Arial"/>
      <family val="2"/>
    </font>
    <font>
      <sz val="10"/>
      <color theme="6" tint="-0.4999699890613556"/>
      <name val="Times New Roman"/>
      <family val="1"/>
    </font>
    <font>
      <b/>
      <sz val="11"/>
      <color rgb="FF7030A0"/>
      <name val="Arial"/>
      <family val="2"/>
    </font>
    <font>
      <sz val="10"/>
      <color rgb="FF7030A0"/>
      <name val="Arial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8"/>
      <color rgb="FF7030A0"/>
      <name val="Arial Cyr"/>
      <family val="0"/>
    </font>
    <font>
      <b/>
      <sz val="10"/>
      <color theme="7" tint="-0.24997000396251678"/>
      <name val="Arial"/>
      <family val="2"/>
    </font>
    <font>
      <sz val="10"/>
      <color theme="7" tint="-0.24997000396251678"/>
      <name val="Arial"/>
      <family val="2"/>
    </font>
    <font>
      <b/>
      <sz val="10"/>
      <color theme="6" tint="-0.4999699890613556"/>
      <name val="Times New Roman"/>
      <family val="1"/>
    </font>
    <font>
      <b/>
      <sz val="10"/>
      <color theme="6" tint="-0.4999699890613556"/>
      <name val="Arial Cyr"/>
      <family val="2"/>
    </font>
    <font>
      <sz val="10"/>
      <color theme="6" tint="-0.4999699890613556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center" wrapText="1"/>
    </xf>
    <xf numFmtId="4" fontId="0" fillId="33" borderId="10" xfId="0" applyNumberFormat="1" applyFill="1" applyBorder="1" applyAlignment="1">
      <alignment horizontal="center" wrapText="1"/>
    </xf>
    <xf numFmtId="4" fontId="0" fillId="33" borderId="10" xfId="0" applyNumberForma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 horizontal="center" wrapText="1"/>
    </xf>
    <xf numFmtId="4" fontId="0" fillId="33" borderId="0" xfId="0" applyNumberForma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 wrapText="1"/>
    </xf>
    <xf numFmtId="4" fontId="0" fillId="33" borderId="11" xfId="0" applyNumberForma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188" fontId="0" fillId="33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4" fontId="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left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4" fontId="1" fillId="34" borderId="0" xfId="0" applyNumberFormat="1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4" fontId="73" fillId="34" borderId="10" xfId="0" applyNumberFormat="1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4" fontId="7" fillId="3" borderId="10" xfId="0" applyNumberFormat="1" applyFont="1" applyFill="1" applyBorder="1" applyAlignment="1">
      <alignment/>
    </xf>
    <xf numFmtId="4" fontId="74" fillId="3" borderId="10" xfId="0" applyNumberFormat="1" applyFont="1" applyFill="1" applyBorder="1" applyAlignment="1">
      <alignment/>
    </xf>
    <xf numFmtId="4" fontId="75" fillId="3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" fontId="74" fillId="34" borderId="10" xfId="0" applyNumberFormat="1" applyFont="1" applyFill="1" applyBorder="1" applyAlignment="1">
      <alignment/>
    </xf>
    <xf numFmtId="4" fontId="76" fillId="34" borderId="10" xfId="0" applyNumberFormat="1" applyFont="1" applyFill="1" applyBorder="1" applyAlignment="1">
      <alignment/>
    </xf>
    <xf numFmtId="3" fontId="76" fillId="34" borderId="10" xfId="0" applyNumberFormat="1" applyFont="1" applyFill="1" applyBorder="1" applyAlignment="1">
      <alignment/>
    </xf>
    <xf numFmtId="0" fontId="77" fillId="0" borderId="10" xfId="0" applyFont="1" applyBorder="1" applyAlignment="1">
      <alignment horizontal="center"/>
    </xf>
    <xf numFmtId="0" fontId="77" fillId="33" borderId="10" xfId="0" applyFont="1" applyFill="1" applyBorder="1" applyAlignment="1">
      <alignment horizontal="center" wrapText="1"/>
    </xf>
    <xf numFmtId="0" fontId="77" fillId="0" borderId="10" xfId="0" applyFont="1" applyBorder="1" applyAlignment="1">
      <alignment horizontal="left" wrapText="1"/>
    </xf>
    <xf numFmtId="4" fontId="76" fillId="2" borderId="10" xfId="0" applyNumberFormat="1" applyFont="1" applyFill="1" applyBorder="1" applyAlignment="1">
      <alignment/>
    </xf>
    <xf numFmtId="4" fontId="76" fillId="7" borderId="10" xfId="0" applyNumberFormat="1" applyFont="1" applyFill="1" applyBorder="1" applyAlignment="1">
      <alignment/>
    </xf>
    <xf numFmtId="0" fontId="7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0" fontId="12" fillId="33" borderId="0" xfId="53" applyFill="1">
      <alignment/>
      <protection/>
    </xf>
    <xf numFmtId="0" fontId="13" fillId="33" borderId="0" xfId="53" applyFont="1" applyFill="1" applyAlignment="1">
      <alignment horizontal="center"/>
      <protection/>
    </xf>
    <xf numFmtId="0" fontId="14" fillId="33" borderId="0" xfId="53" applyFont="1" applyFill="1">
      <alignment/>
      <protection/>
    </xf>
    <xf numFmtId="0" fontId="15" fillId="33" borderId="0" xfId="53" applyFont="1" applyFill="1" applyBorder="1" applyAlignment="1">
      <alignment/>
      <protection/>
    </xf>
    <xf numFmtId="0" fontId="15" fillId="33" borderId="0" xfId="53" applyFont="1" applyFill="1" applyBorder="1">
      <alignment/>
      <protection/>
    </xf>
    <xf numFmtId="49" fontId="14" fillId="33" borderId="10" xfId="53" applyNumberFormat="1" applyFont="1" applyFill="1" applyBorder="1" applyAlignment="1">
      <alignment horizontal="center" wrapText="1"/>
      <protection/>
    </xf>
    <xf numFmtId="3" fontId="14" fillId="33" borderId="10" xfId="53" applyNumberFormat="1" applyFont="1" applyFill="1" applyBorder="1" applyAlignment="1">
      <alignment horizontal="center"/>
      <protection/>
    </xf>
    <xf numFmtId="49" fontId="14" fillId="33" borderId="10" xfId="53" applyNumberFormat="1" applyFont="1" applyFill="1" applyBorder="1" applyAlignment="1">
      <alignment horizontal="left" wrapText="1"/>
      <protection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4" fontId="18" fillId="34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20" fillId="34" borderId="10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4" fontId="79" fillId="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80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8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wrapText="1"/>
    </xf>
    <xf numFmtId="4" fontId="82" fillId="0" borderId="10" xfId="0" applyNumberFormat="1" applyFont="1" applyBorder="1" applyAlignment="1">
      <alignment horizontal="center"/>
    </xf>
    <xf numFmtId="43" fontId="82" fillId="0" borderId="10" xfId="0" applyNumberFormat="1" applyFont="1" applyBorder="1" applyAlignment="1">
      <alignment horizontal="left"/>
    </xf>
    <xf numFmtId="43" fontId="82" fillId="0" borderId="10" xfId="0" applyNumberFormat="1" applyFont="1" applyBorder="1" applyAlignment="1">
      <alignment horizontal="center"/>
    </xf>
    <xf numFmtId="4" fontId="82" fillId="33" borderId="10" xfId="0" applyNumberFormat="1" applyFont="1" applyFill="1" applyBorder="1" applyAlignment="1">
      <alignment horizontal="center"/>
    </xf>
    <xf numFmtId="49" fontId="21" fillId="33" borderId="10" xfId="53" applyNumberFormat="1" applyFont="1" applyFill="1" applyBorder="1" applyAlignment="1">
      <alignment horizontal="left" wrapText="1"/>
      <protection/>
    </xf>
    <xf numFmtId="0" fontId="82" fillId="0" borderId="10" xfId="0" applyFont="1" applyBorder="1" applyAlignment="1">
      <alignment horizontal="center"/>
    </xf>
    <xf numFmtId="4" fontId="83" fillId="0" borderId="10" xfId="0" applyNumberFormat="1" applyFont="1" applyBorder="1" applyAlignment="1">
      <alignment horizontal="center"/>
    </xf>
    <xf numFmtId="43" fontId="83" fillId="0" borderId="10" xfId="0" applyNumberFormat="1" applyFont="1" applyBorder="1" applyAlignment="1">
      <alignment horizontal="center"/>
    </xf>
    <xf numFmtId="4" fontId="84" fillId="33" borderId="10" xfId="53" applyNumberFormat="1" applyFont="1" applyFill="1" applyBorder="1" applyAlignment="1">
      <alignment horizontal="center"/>
      <protection/>
    </xf>
    <xf numFmtId="4" fontId="84" fillId="33" borderId="10" xfId="53" applyNumberFormat="1" applyFont="1" applyFill="1" applyBorder="1" applyAlignment="1">
      <alignment horizontal="right"/>
      <protection/>
    </xf>
    <xf numFmtId="4" fontId="84" fillId="34" borderId="10" xfId="53" applyNumberFormat="1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49" fontId="23" fillId="0" borderId="10" xfId="0" applyNumberFormat="1" applyFont="1" applyBorder="1" applyAlignment="1">
      <alignment wrapText="1"/>
    </xf>
    <xf numFmtId="4" fontId="74" fillId="2" borderId="10" xfId="0" applyNumberFormat="1" applyFont="1" applyFill="1" applyBorder="1" applyAlignment="1">
      <alignment/>
    </xf>
    <xf numFmtId="4" fontId="74" fillId="7" borderId="10" xfId="0" applyNumberFormat="1" applyFont="1" applyFill="1" applyBorder="1" applyAlignment="1">
      <alignment/>
    </xf>
    <xf numFmtId="3" fontId="74" fillId="34" borderId="10" xfId="0" applyNumberFormat="1" applyFont="1" applyFill="1" applyBorder="1" applyAlignment="1">
      <alignment/>
    </xf>
    <xf numFmtId="4" fontId="74" fillId="10" borderId="10" xfId="0" applyNumberFormat="1" applyFont="1" applyFill="1" applyBorder="1" applyAlignment="1">
      <alignment/>
    </xf>
    <xf numFmtId="4" fontId="75" fillId="2" borderId="10" xfId="0" applyNumberFormat="1" applyFont="1" applyFill="1" applyBorder="1" applyAlignment="1">
      <alignment/>
    </xf>
    <xf numFmtId="4" fontId="75" fillId="7" borderId="10" xfId="0" applyNumberFormat="1" applyFont="1" applyFill="1" applyBorder="1" applyAlignment="1">
      <alignment/>
    </xf>
    <xf numFmtId="3" fontId="75" fillId="34" borderId="10" xfId="0" applyNumberFormat="1" applyFont="1" applyFill="1" applyBorder="1" applyAlignment="1">
      <alignment/>
    </xf>
    <xf numFmtId="4" fontId="75" fillId="34" borderId="10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5" fillId="34" borderId="0" xfId="0" applyFont="1" applyFill="1" applyAlignment="1">
      <alignment horizontal="center" wrapText="1"/>
    </xf>
    <xf numFmtId="0" fontId="86" fillId="34" borderId="0" xfId="0" applyFont="1" applyFill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87" fillId="33" borderId="0" xfId="0" applyFont="1" applyFill="1" applyAlignment="1">
      <alignment horizontal="center"/>
    </xf>
    <xf numFmtId="0" fontId="78" fillId="34" borderId="0" xfId="0" applyFont="1" applyFill="1" applyAlignment="1">
      <alignment horizontal="center"/>
    </xf>
    <xf numFmtId="0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8" fillId="33" borderId="0" xfId="53" applyFont="1" applyFill="1" applyAlignment="1">
      <alignment horizontal="center"/>
      <protection/>
    </xf>
    <xf numFmtId="0" fontId="89" fillId="33" borderId="0" xfId="53" applyFont="1" applyFill="1" applyAlignment="1">
      <alignment horizontal="center"/>
      <protection/>
    </xf>
    <xf numFmtId="0" fontId="14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" fontId="17" fillId="0" borderId="10" xfId="0" applyNumberFormat="1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4" fontId="18" fillId="0" borderId="12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 wrapText="1"/>
    </xf>
    <xf numFmtId="4" fontId="0" fillId="0" borderId="18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.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32"/>
  <sheetViews>
    <sheetView zoomScalePageLayoutView="0" workbookViewId="0" topLeftCell="B1">
      <selection activeCell="M21" sqref="M21:T21"/>
    </sheetView>
  </sheetViews>
  <sheetFormatPr defaultColWidth="9.140625" defaultRowHeight="12.75"/>
  <cols>
    <col min="1" max="1" width="9.140625" style="0" hidden="1" customWidth="1"/>
    <col min="2" max="2" width="3.7109375" style="0" customWidth="1"/>
    <col min="3" max="9" width="9.140625" style="0" hidden="1" customWidth="1"/>
    <col min="10" max="10" width="5.7109375" style="0" hidden="1" customWidth="1"/>
    <col min="11" max="11" width="16.8515625" style="0" customWidth="1"/>
    <col min="12" max="12" width="0.42578125" style="0" hidden="1" customWidth="1"/>
    <col min="13" max="13" width="13.57421875" style="0" customWidth="1"/>
    <col min="14" max="14" width="13.8515625" style="0" customWidth="1"/>
    <col min="15" max="15" width="9.421875" style="0" customWidth="1"/>
    <col min="16" max="16" width="13.28125" style="0" customWidth="1"/>
    <col min="17" max="17" width="13.00390625" style="0" customWidth="1"/>
    <col min="18" max="18" width="11.8515625" style="0" customWidth="1"/>
    <col min="19" max="19" width="10.421875" style="0" hidden="1" customWidth="1"/>
    <col min="20" max="20" width="12.00390625" style="0" customWidth="1"/>
    <col min="21" max="21" width="13.28125" style="0" customWidth="1"/>
    <col min="22" max="22" width="13.8515625" style="0" customWidth="1"/>
    <col min="23" max="23" width="0.2890625" style="0" hidden="1" customWidth="1"/>
    <col min="24" max="24" width="0.13671875" style="0" hidden="1" customWidth="1"/>
    <col min="25" max="29" width="9.140625" style="0" hidden="1" customWidth="1"/>
    <col min="30" max="30" width="11.28125" style="0" hidden="1" customWidth="1"/>
  </cols>
  <sheetData>
    <row r="1" ht="0.75" customHeight="1"/>
    <row r="2" ht="17.25" customHeight="1"/>
    <row r="3" spans="11:28" ht="20.25" customHeight="1">
      <c r="K3" s="194" t="s">
        <v>134</v>
      </c>
      <c r="L3" s="194"/>
      <c r="M3" s="194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</row>
    <row r="5" ht="12.75" hidden="1"/>
    <row r="6" ht="12.75">
      <c r="X6" s="62" t="s">
        <v>50</v>
      </c>
    </row>
    <row r="7" spans="2:31" ht="17.25" customHeight="1">
      <c r="B7" s="82"/>
      <c r="C7" s="67"/>
      <c r="D7" s="67"/>
      <c r="E7" s="67"/>
      <c r="F7" s="67"/>
      <c r="G7" s="67"/>
      <c r="H7" s="67"/>
      <c r="I7" s="67"/>
      <c r="J7" s="67"/>
      <c r="K7" s="207" t="s">
        <v>52</v>
      </c>
      <c r="L7" s="199"/>
      <c r="M7" s="186" t="s">
        <v>1</v>
      </c>
      <c r="N7" s="187"/>
      <c r="O7" s="188"/>
      <c r="P7" s="205" t="s">
        <v>0</v>
      </c>
      <c r="Q7" s="206"/>
      <c r="R7" s="206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8"/>
      <c r="AE7" s="93"/>
    </row>
    <row r="8" spans="2:31" ht="33.75" customHeight="1">
      <c r="B8" s="83"/>
      <c r="C8" s="67"/>
      <c r="D8" s="67"/>
      <c r="E8" s="67"/>
      <c r="F8" s="67"/>
      <c r="G8" s="67"/>
      <c r="H8" s="67"/>
      <c r="I8" s="67"/>
      <c r="J8" s="67"/>
      <c r="K8" s="208"/>
      <c r="L8" s="200"/>
      <c r="M8" s="202" t="s">
        <v>133</v>
      </c>
      <c r="N8" s="202" t="s">
        <v>132</v>
      </c>
      <c r="O8" s="71"/>
      <c r="P8" s="189" t="s">
        <v>128</v>
      </c>
      <c r="Q8" s="196"/>
      <c r="R8" s="196"/>
      <c r="S8" s="193"/>
      <c r="T8" s="189" t="s">
        <v>129</v>
      </c>
      <c r="U8" s="196"/>
      <c r="V8" s="196"/>
      <c r="W8" s="210"/>
      <c r="X8" s="189" t="s">
        <v>22</v>
      </c>
      <c r="Y8" s="197"/>
      <c r="Z8" s="197"/>
      <c r="AA8" s="197"/>
      <c r="AB8" s="197"/>
      <c r="AC8" s="197"/>
      <c r="AD8" s="198"/>
      <c r="AE8" s="93"/>
    </row>
    <row r="9" spans="2:31" ht="13.5" customHeight="1">
      <c r="B9" s="83"/>
      <c r="C9" s="67"/>
      <c r="D9" s="67"/>
      <c r="E9" s="67"/>
      <c r="F9" s="67"/>
      <c r="G9" s="67"/>
      <c r="H9" s="67"/>
      <c r="I9" s="67"/>
      <c r="J9" s="67"/>
      <c r="K9" s="208"/>
      <c r="L9" s="200"/>
      <c r="M9" s="203"/>
      <c r="N9" s="203"/>
      <c r="O9" s="72"/>
      <c r="P9" s="63" t="s">
        <v>34</v>
      </c>
      <c r="Q9" s="189" t="s">
        <v>48</v>
      </c>
      <c r="R9" s="192"/>
      <c r="S9" s="193"/>
      <c r="T9" s="63" t="s">
        <v>34</v>
      </c>
      <c r="U9" s="189" t="s">
        <v>48</v>
      </c>
      <c r="V9" s="192"/>
      <c r="W9" s="193"/>
      <c r="X9" s="189" t="s">
        <v>23</v>
      </c>
      <c r="Y9" s="190"/>
      <c r="Z9" s="190"/>
      <c r="AA9" s="190"/>
      <c r="AB9" s="190"/>
      <c r="AC9" s="190"/>
      <c r="AD9" s="191"/>
      <c r="AE9" s="93"/>
    </row>
    <row r="10" spans="2:30" ht="44.25" customHeight="1">
      <c r="B10" s="81"/>
      <c r="C10" s="67"/>
      <c r="D10" s="67"/>
      <c r="E10" s="67"/>
      <c r="F10" s="67"/>
      <c r="G10" s="67"/>
      <c r="H10" s="67"/>
      <c r="I10" s="67"/>
      <c r="J10" s="67"/>
      <c r="K10" s="209"/>
      <c r="L10" s="201"/>
      <c r="M10" s="204"/>
      <c r="N10" s="201"/>
      <c r="O10" s="89" t="s">
        <v>16</v>
      </c>
      <c r="P10" s="79" t="s">
        <v>131</v>
      </c>
      <c r="Q10" s="78" t="s">
        <v>21</v>
      </c>
      <c r="R10" s="79" t="s">
        <v>19</v>
      </c>
      <c r="S10" s="78"/>
      <c r="T10" s="79" t="s">
        <v>130</v>
      </c>
      <c r="U10" s="78" t="s">
        <v>21</v>
      </c>
      <c r="V10" s="78" t="s">
        <v>19</v>
      </c>
      <c r="W10" s="78"/>
      <c r="X10" s="79" t="s">
        <v>62</v>
      </c>
      <c r="Y10" s="78" t="s">
        <v>20</v>
      </c>
      <c r="Z10" s="69"/>
      <c r="AA10" s="69"/>
      <c r="AB10" s="69"/>
      <c r="AC10" s="69"/>
      <c r="AD10" s="79" t="s">
        <v>63</v>
      </c>
    </row>
    <row r="11" spans="2:31" ht="33" customHeight="1">
      <c r="B11" s="69">
        <v>1</v>
      </c>
      <c r="C11" s="67"/>
      <c r="D11" s="67"/>
      <c r="E11" s="67"/>
      <c r="F11" s="67"/>
      <c r="G11" s="67"/>
      <c r="H11" s="67"/>
      <c r="I11" s="67"/>
      <c r="J11" s="67"/>
      <c r="K11" s="73" t="s">
        <v>53</v>
      </c>
      <c r="L11" s="69"/>
      <c r="M11" s="178">
        <f aca="true" t="shared" si="0" ref="M11:M19">P11+X11</f>
        <v>3665183</v>
      </c>
      <c r="N11" s="178">
        <f>T11+AD11</f>
        <v>3665183</v>
      </c>
      <c r="O11" s="180">
        <f>N11/M11*100</f>
        <v>100</v>
      </c>
      <c r="P11" s="179">
        <f>Q11+R11</f>
        <v>3665183</v>
      </c>
      <c r="Q11" s="179">
        <v>3650979</v>
      </c>
      <c r="R11" s="179">
        <v>14204</v>
      </c>
      <c r="S11" s="96"/>
      <c r="T11" s="178">
        <f aca="true" t="shared" si="1" ref="T11:T19">U11+V11</f>
        <v>3665183</v>
      </c>
      <c r="U11" s="178">
        <v>3650979</v>
      </c>
      <c r="V11" s="178">
        <v>14204</v>
      </c>
      <c r="W11" s="68"/>
      <c r="X11" s="87"/>
      <c r="Y11" s="87"/>
      <c r="Z11" s="87"/>
      <c r="AA11" s="87"/>
      <c r="AB11" s="87"/>
      <c r="AC11" s="87"/>
      <c r="AD11" s="87"/>
      <c r="AE11" s="94" t="s">
        <v>49</v>
      </c>
    </row>
    <row r="12" spans="2:30" ht="30.75" customHeight="1">
      <c r="B12" s="69">
        <v>2</v>
      </c>
      <c r="C12" s="67"/>
      <c r="D12" s="67"/>
      <c r="E12" s="67"/>
      <c r="F12" s="67"/>
      <c r="G12" s="67"/>
      <c r="H12" s="67"/>
      <c r="I12" s="67"/>
      <c r="J12" s="67"/>
      <c r="K12" s="73" t="s">
        <v>54</v>
      </c>
      <c r="L12" s="69"/>
      <c r="M12" s="178">
        <f t="shared" si="0"/>
        <v>2850004</v>
      </c>
      <c r="N12" s="178">
        <f aca="true" t="shared" si="2" ref="N12:N19">T12+AD12</f>
        <v>2850004</v>
      </c>
      <c r="O12" s="180">
        <f aca="true" t="shared" si="3" ref="O12:O21">N12/M12*100</f>
        <v>100</v>
      </c>
      <c r="P12" s="179">
        <f aca="true" t="shared" si="4" ref="P12:P19">Q12+R12</f>
        <v>2850004</v>
      </c>
      <c r="Q12" s="179">
        <v>2803515</v>
      </c>
      <c r="R12" s="179">
        <v>46489</v>
      </c>
      <c r="S12" s="84"/>
      <c r="T12" s="178">
        <f t="shared" si="1"/>
        <v>2850004</v>
      </c>
      <c r="U12" s="178">
        <v>2803515</v>
      </c>
      <c r="V12" s="178">
        <v>46489</v>
      </c>
      <c r="W12" s="84"/>
      <c r="X12" s="87"/>
      <c r="Y12" s="87"/>
      <c r="Z12" s="87"/>
      <c r="AA12" s="87"/>
      <c r="AB12" s="87"/>
      <c r="AC12" s="87"/>
      <c r="AD12" s="87"/>
    </row>
    <row r="13" spans="2:30" ht="26.25" customHeight="1">
      <c r="B13" s="69">
        <v>3</v>
      </c>
      <c r="C13" s="67"/>
      <c r="D13" s="67"/>
      <c r="E13" s="67"/>
      <c r="F13" s="67"/>
      <c r="G13" s="67"/>
      <c r="H13" s="67"/>
      <c r="I13" s="67"/>
      <c r="J13" s="67"/>
      <c r="K13" s="73" t="s">
        <v>55</v>
      </c>
      <c r="L13" s="69"/>
      <c r="M13" s="178">
        <f t="shared" si="0"/>
        <v>189761</v>
      </c>
      <c r="N13" s="178">
        <f t="shared" si="2"/>
        <v>189761</v>
      </c>
      <c r="O13" s="180">
        <f t="shared" si="3"/>
        <v>100</v>
      </c>
      <c r="P13" s="179">
        <f t="shared" si="4"/>
        <v>189761</v>
      </c>
      <c r="Q13" s="179">
        <v>0</v>
      </c>
      <c r="R13" s="179">
        <v>189761</v>
      </c>
      <c r="S13" s="95"/>
      <c r="T13" s="178">
        <f t="shared" si="1"/>
        <v>189761</v>
      </c>
      <c r="U13" s="178">
        <v>0</v>
      </c>
      <c r="V13" s="178">
        <v>189761</v>
      </c>
      <c r="W13" s="68"/>
      <c r="X13" s="87"/>
      <c r="Y13" s="87"/>
      <c r="Z13" s="87"/>
      <c r="AA13" s="87"/>
      <c r="AB13" s="87"/>
      <c r="AC13" s="87"/>
      <c r="AD13" s="87"/>
    </row>
    <row r="14" spans="2:31" ht="31.5" customHeight="1">
      <c r="B14" s="69">
        <v>4</v>
      </c>
      <c r="C14" s="67"/>
      <c r="D14" s="67"/>
      <c r="E14" s="67"/>
      <c r="F14" s="67"/>
      <c r="G14" s="67"/>
      <c r="H14" s="67"/>
      <c r="I14" s="67"/>
      <c r="J14" s="67"/>
      <c r="K14" s="73" t="s">
        <v>56</v>
      </c>
      <c r="L14" s="69"/>
      <c r="M14" s="178">
        <f t="shared" si="0"/>
        <v>2923057</v>
      </c>
      <c r="N14" s="178">
        <f t="shared" si="2"/>
        <v>2923057</v>
      </c>
      <c r="O14" s="180">
        <f t="shared" si="3"/>
        <v>100</v>
      </c>
      <c r="P14" s="179">
        <f t="shared" si="4"/>
        <v>2923057</v>
      </c>
      <c r="Q14" s="179">
        <v>2885466</v>
      </c>
      <c r="R14" s="179">
        <v>37591</v>
      </c>
      <c r="S14" s="95"/>
      <c r="T14" s="178">
        <f t="shared" si="1"/>
        <v>2923057</v>
      </c>
      <c r="U14" s="178">
        <v>2885466</v>
      </c>
      <c r="V14" s="178">
        <v>37591</v>
      </c>
      <c r="W14" s="84"/>
      <c r="X14" s="95"/>
      <c r="Y14" s="95"/>
      <c r="Z14" s="95"/>
      <c r="AA14" s="95"/>
      <c r="AB14" s="95"/>
      <c r="AC14" s="95"/>
      <c r="AD14" s="95"/>
      <c r="AE14" s="67"/>
    </row>
    <row r="15" spans="2:30" ht="26.25" customHeight="1">
      <c r="B15" s="69">
        <v>5</v>
      </c>
      <c r="C15" s="67"/>
      <c r="D15" s="67"/>
      <c r="E15" s="67"/>
      <c r="F15" s="67"/>
      <c r="G15" s="67"/>
      <c r="H15" s="67"/>
      <c r="I15" s="67"/>
      <c r="J15" s="67"/>
      <c r="K15" s="73" t="s">
        <v>57</v>
      </c>
      <c r="L15" s="69"/>
      <c r="M15" s="178">
        <f t="shared" si="0"/>
        <v>347708</v>
      </c>
      <c r="N15" s="178">
        <f t="shared" si="2"/>
        <v>347708</v>
      </c>
      <c r="O15" s="180">
        <v>0</v>
      </c>
      <c r="P15" s="179">
        <f t="shared" si="4"/>
        <v>347708</v>
      </c>
      <c r="Q15" s="179">
        <v>0</v>
      </c>
      <c r="R15" s="179">
        <v>347708</v>
      </c>
      <c r="S15" s="181"/>
      <c r="T15" s="178">
        <f t="shared" si="1"/>
        <v>347708</v>
      </c>
      <c r="U15" s="178">
        <v>0</v>
      </c>
      <c r="V15" s="178">
        <v>347708</v>
      </c>
      <c r="W15" s="84"/>
      <c r="X15" s="87"/>
      <c r="Y15" s="87"/>
      <c r="Z15" s="87"/>
      <c r="AA15" s="87"/>
      <c r="AB15" s="87"/>
      <c r="AC15" s="87"/>
      <c r="AD15" s="87"/>
    </row>
    <row r="16" spans="2:30" ht="30.75" customHeight="1">
      <c r="B16" s="69">
        <v>6</v>
      </c>
      <c r="C16" s="67"/>
      <c r="D16" s="67"/>
      <c r="E16" s="67"/>
      <c r="F16" s="67"/>
      <c r="G16" s="67"/>
      <c r="H16" s="67"/>
      <c r="I16" s="67"/>
      <c r="J16" s="67"/>
      <c r="K16" s="73" t="s">
        <v>58</v>
      </c>
      <c r="L16" s="69"/>
      <c r="M16" s="178">
        <f t="shared" si="0"/>
        <v>2982202</v>
      </c>
      <c r="N16" s="178">
        <f t="shared" si="2"/>
        <v>2982202</v>
      </c>
      <c r="O16" s="180">
        <f t="shared" si="3"/>
        <v>100</v>
      </c>
      <c r="P16" s="179">
        <f t="shared" si="4"/>
        <v>2982202</v>
      </c>
      <c r="Q16" s="179">
        <v>2715657</v>
      </c>
      <c r="R16" s="179">
        <v>266545</v>
      </c>
      <c r="S16" s="95"/>
      <c r="T16" s="178">
        <f t="shared" si="1"/>
        <v>2982202</v>
      </c>
      <c r="U16" s="178">
        <v>2715657</v>
      </c>
      <c r="V16" s="178">
        <v>266545</v>
      </c>
      <c r="W16" s="84"/>
      <c r="X16" s="87"/>
      <c r="Y16" s="87"/>
      <c r="Z16" s="87"/>
      <c r="AA16" s="87"/>
      <c r="AB16" s="87"/>
      <c r="AC16" s="87"/>
      <c r="AD16" s="87"/>
    </row>
    <row r="17" spans="2:30" ht="31.5" customHeight="1">
      <c r="B17" s="69">
        <v>7</v>
      </c>
      <c r="C17" s="67"/>
      <c r="D17" s="67"/>
      <c r="E17" s="67"/>
      <c r="F17" s="67"/>
      <c r="G17" s="67"/>
      <c r="H17" s="67"/>
      <c r="I17" s="67"/>
      <c r="J17" s="67"/>
      <c r="K17" s="73" t="s">
        <v>59</v>
      </c>
      <c r="L17" s="69"/>
      <c r="M17" s="178">
        <f t="shared" si="0"/>
        <v>3617336</v>
      </c>
      <c r="N17" s="178">
        <f t="shared" si="2"/>
        <v>3617336</v>
      </c>
      <c r="O17" s="180">
        <f t="shared" si="3"/>
        <v>100</v>
      </c>
      <c r="P17" s="179">
        <f t="shared" si="4"/>
        <v>3617336</v>
      </c>
      <c r="Q17" s="179">
        <v>3509357</v>
      </c>
      <c r="R17" s="179">
        <v>107979</v>
      </c>
      <c r="S17" s="95"/>
      <c r="T17" s="178">
        <f t="shared" si="1"/>
        <v>3617336</v>
      </c>
      <c r="U17" s="178">
        <v>3509357</v>
      </c>
      <c r="V17" s="178">
        <v>107979</v>
      </c>
      <c r="W17" s="84"/>
      <c r="X17" s="87"/>
      <c r="Y17" s="87"/>
      <c r="Z17" s="87"/>
      <c r="AA17" s="87"/>
      <c r="AB17" s="87"/>
      <c r="AC17" s="87"/>
      <c r="AD17" s="87"/>
    </row>
    <row r="18" spans="2:30" ht="30.75" customHeight="1">
      <c r="B18" s="69">
        <v>8</v>
      </c>
      <c r="C18" s="67"/>
      <c r="D18" s="67"/>
      <c r="E18" s="67"/>
      <c r="F18" s="67"/>
      <c r="G18" s="67"/>
      <c r="H18" s="67"/>
      <c r="I18" s="67"/>
      <c r="J18" s="67"/>
      <c r="K18" s="73" t="s">
        <v>60</v>
      </c>
      <c r="L18" s="69"/>
      <c r="M18" s="178">
        <f t="shared" si="0"/>
        <v>2435026</v>
      </c>
      <c r="N18" s="178">
        <f t="shared" si="2"/>
        <v>2435026</v>
      </c>
      <c r="O18" s="180">
        <f t="shared" si="3"/>
        <v>100</v>
      </c>
      <c r="P18" s="179">
        <f t="shared" si="4"/>
        <v>2435026</v>
      </c>
      <c r="Q18" s="179">
        <v>2435026</v>
      </c>
      <c r="R18" s="179">
        <v>0</v>
      </c>
      <c r="S18" s="95"/>
      <c r="T18" s="178">
        <f t="shared" si="1"/>
        <v>2435026</v>
      </c>
      <c r="U18" s="178">
        <v>2435026</v>
      </c>
      <c r="V18" s="178">
        <v>0</v>
      </c>
      <c r="W18" s="84"/>
      <c r="X18" s="87"/>
      <c r="Y18" s="87"/>
      <c r="Z18" s="87"/>
      <c r="AA18" s="87"/>
      <c r="AB18" s="87"/>
      <c r="AC18" s="87"/>
      <c r="AD18" s="87"/>
    </row>
    <row r="19" spans="2:30" ht="34.5" customHeight="1">
      <c r="B19" s="69">
        <v>9</v>
      </c>
      <c r="C19" s="67"/>
      <c r="D19" s="67"/>
      <c r="E19" s="67"/>
      <c r="F19" s="67"/>
      <c r="G19" s="67"/>
      <c r="H19" s="67"/>
      <c r="I19" s="67"/>
      <c r="J19" s="67"/>
      <c r="K19" s="73" t="s">
        <v>61</v>
      </c>
      <c r="L19" s="69"/>
      <c r="M19" s="178">
        <f t="shared" si="0"/>
        <v>124249</v>
      </c>
      <c r="N19" s="178">
        <f t="shared" si="2"/>
        <v>124249</v>
      </c>
      <c r="O19" s="180">
        <f t="shared" si="3"/>
        <v>100</v>
      </c>
      <c r="P19" s="179">
        <f t="shared" si="4"/>
        <v>124249</v>
      </c>
      <c r="Q19" s="179">
        <v>0</v>
      </c>
      <c r="R19" s="179">
        <v>124249</v>
      </c>
      <c r="S19" s="181"/>
      <c r="T19" s="178">
        <f t="shared" si="1"/>
        <v>124249</v>
      </c>
      <c r="U19" s="178">
        <v>0</v>
      </c>
      <c r="V19" s="178">
        <v>124249</v>
      </c>
      <c r="W19" s="84"/>
      <c r="X19" s="87"/>
      <c r="Y19" s="87"/>
      <c r="Z19" s="87"/>
      <c r="AA19" s="87"/>
      <c r="AB19" s="87"/>
      <c r="AC19" s="87"/>
      <c r="AD19" s="87"/>
    </row>
    <row r="20" spans="2:30" ht="9.75" customHeight="1" hidden="1">
      <c r="B20" s="69"/>
      <c r="C20" s="67"/>
      <c r="D20" s="67"/>
      <c r="E20" s="67"/>
      <c r="F20" s="67"/>
      <c r="G20" s="67"/>
      <c r="H20" s="67"/>
      <c r="I20" s="67"/>
      <c r="J20" s="67"/>
      <c r="K20" s="73"/>
      <c r="L20" s="69"/>
      <c r="M20" s="101"/>
      <c r="N20" s="101"/>
      <c r="O20" s="97"/>
      <c r="P20" s="102"/>
      <c r="Q20" s="102"/>
      <c r="R20" s="102"/>
      <c r="S20" s="96"/>
      <c r="T20" s="101"/>
      <c r="U20" s="101"/>
      <c r="V20" s="101"/>
      <c r="W20" s="68"/>
      <c r="X20" s="85"/>
      <c r="Y20" s="85"/>
      <c r="Z20" s="85"/>
      <c r="AA20" s="85"/>
      <c r="AB20" s="85"/>
      <c r="AC20" s="85"/>
      <c r="AD20" s="85"/>
    </row>
    <row r="21" spans="2:30" ht="27" customHeight="1">
      <c r="B21" s="74"/>
      <c r="C21" s="75"/>
      <c r="D21" s="75"/>
      <c r="E21" s="75"/>
      <c r="F21" s="75"/>
      <c r="G21" s="75"/>
      <c r="H21" s="75"/>
      <c r="I21" s="75"/>
      <c r="J21" s="75"/>
      <c r="K21" s="76" t="s">
        <v>34</v>
      </c>
      <c r="L21" s="74"/>
      <c r="M21" s="182">
        <f>P21+X21</f>
        <v>19134526</v>
      </c>
      <c r="N21" s="182">
        <f>T21+AD21</f>
        <v>19134526</v>
      </c>
      <c r="O21" s="184">
        <f t="shared" si="3"/>
        <v>100</v>
      </c>
      <c r="P21" s="183">
        <f>P11+P12+P13+P14+P15+P16+P17+P18+P19</f>
        <v>19134526</v>
      </c>
      <c r="Q21" s="183">
        <f>Q11+Q12+Q13+Q14+Q15+Q16+Q17+Q18+Q19</f>
        <v>18000000</v>
      </c>
      <c r="R21" s="183">
        <f>R11+R12+R13+R14+R15+R16+R17+R18+R19</f>
        <v>1134526</v>
      </c>
      <c r="S21" s="185"/>
      <c r="T21" s="182">
        <f>T11+T12+T13+T14+T15+T16+T17+T18+T19</f>
        <v>19134526</v>
      </c>
      <c r="U21" s="182">
        <f>U11+U12+U13+U14+U15+U16+U17+U18+U19</f>
        <v>18000000</v>
      </c>
      <c r="V21" s="182">
        <f>V11+V12+V13+V14+V15+V16+V17+V18+V19</f>
        <v>1134526</v>
      </c>
      <c r="W21" s="77"/>
      <c r="X21" s="88">
        <f>X11+X12+X14+X13+X15+X16+X17+X18+X19</f>
        <v>0</v>
      </c>
      <c r="Y21" s="86"/>
      <c r="Z21" s="86"/>
      <c r="AA21" s="86"/>
      <c r="AB21" s="85"/>
      <c r="AC21" s="85"/>
      <c r="AD21" s="88">
        <f>AD11+AD12+AD14+AD13+AD15+AD16+AD17+AD18+AD19</f>
        <v>0</v>
      </c>
    </row>
    <row r="22" spans="2:30" ht="3.75" customHeight="1" hidden="1">
      <c r="B22" s="69"/>
      <c r="C22" s="67"/>
      <c r="D22" s="67"/>
      <c r="E22" s="67"/>
      <c r="F22" s="67"/>
      <c r="G22" s="67"/>
      <c r="H22" s="67"/>
      <c r="I22" s="67"/>
      <c r="J22" s="67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7"/>
    </row>
    <row r="23" spans="2:30" ht="12.75" hidden="1">
      <c r="B23" s="69"/>
      <c r="C23" s="67"/>
      <c r="D23" s="67"/>
      <c r="E23" s="67"/>
      <c r="F23" s="67"/>
      <c r="G23" s="67"/>
      <c r="H23" s="67"/>
      <c r="I23" s="67"/>
      <c r="J23" s="67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7"/>
    </row>
    <row r="24" spans="2:30" ht="12.75" hidden="1">
      <c r="B24" s="69"/>
      <c r="C24" s="67"/>
      <c r="D24" s="67"/>
      <c r="E24" s="67"/>
      <c r="F24" s="67"/>
      <c r="G24" s="67"/>
      <c r="H24" s="67"/>
      <c r="I24" s="67"/>
      <c r="J24" s="67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7"/>
    </row>
    <row r="25" spans="2:30" ht="12.75" hidden="1">
      <c r="B25" s="69"/>
      <c r="C25" s="67"/>
      <c r="D25" s="67"/>
      <c r="E25" s="67"/>
      <c r="F25" s="67"/>
      <c r="G25" s="67"/>
      <c r="H25" s="67"/>
      <c r="I25" s="67"/>
      <c r="J25" s="67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7"/>
    </row>
    <row r="26" spans="2:30" ht="12.75" hidden="1">
      <c r="B26" s="69"/>
      <c r="C26" s="67"/>
      <c r="D26" s="67"/>
      <c r="E26" s="67"/>
      <c r="F26" s="67"/>
      <c r="G26" s="67"/>
      <c r="H26" s="67"/>
      <c r="I26" s="67"/>
      <c r="J26" s="67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7"/>
    </row>
    <row r="27" spans="2:30" ht="12.75" hidden="1">
      <c r="B27" s="69"/>
      <c r="C27" s="67"/>
      <c r="D27" s="67"/>
      <c r="E27" s="67"/>
      <c r="F27" s="67"/>
      <c r="G27" s="67"/>
      <c r="H27" s="67"/>
      <c r="I27" s="67"/>
      <c r="J27" s="67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7"/>
    </row>
    <row r="28" spans="2:30" ht="12.75" hidden="1">
      <c r="B28" s="69"/>
      <c r="C28" s="67"/>
      <c r="D28" s="67"/>
      <c r="E28" s="67"/>
      <c r="F28" s="67"/>
      <c r="G28" s="67"/>
      <c r="H28" s="67"/>
      <c r="I28" s="67"/>
      <c r="J28" s="67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7"/>
    </row>
    <row r="29" spans="2:30" ht="11.25" customHeight="1">
      <c r="B29" s="69"/>
      <c r="C29" s="67"/>
      <c r="D29" s="67"/>
      <c r="E29" s="67"/>
      <c r="F29" s="67"/>
      <c r="G29" s="67"/>
      <c r="H29" s="67"/>
      <c r="I29" s="67"/>
      <c r="J29" s="67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</row>
    <row r="30" spans="13:30" ht="12.75">
      <c r="M30" s="23"/>
      <c r="P30" s="80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3:24" ht="12.75">
      <c r="M31" s="64"/>
      <c r="N31" s="64"/>
      <c r="P31" s="65"/>
      <c r="R31" s="23"/>
      <c r="X31" t="s">
        <v>49</v>
      </c>
    </row>
    <row r="32" spans="15:21" ht="12.75">
      <c r="O32" t="s">
        <v>49</v>
      </c>
      <c r="U32" t="s">
        <v>49</v>
      </c>
    </row>
  </sheetData>
  <sheetProtection/>
  <mergeCells count="13">
    <mergeCell ref="K7:K10"/>
    <mergeCell ref="Q9:S9"/>
    <mergeCell ref="T8:W8"/>
    <mergeCell ref="M7:O7"/>
    <mergeCell ref="X9:AD9"/>
    <mergeCell ref="U9:W9"/>
    <mergeCell ref="K3:AB3"/>
    <mergeCell ref="P8:S8"/>
    <mergeCell ref="X8:AD8"/>
    <mergeCell ref="L7:L10"/>
    <mergeCell ref="M8:M10"/>
    <mergeCell ref="N8:N10"/>
    <mergeCell ref="P7:AD7"/>
  </mergeCells>
  <printOptions/>
  <pageMargins left="0.7874015748031497" right="0.1968503937007874" top="0.3937007874015748" bottom="0.3937007874015748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65"/>
  <sheetViews>
    <sheetView zoomScalePageLayoutView="0" workbookViewId="0" topLeftCell="A2">
      <pane xSplit="1" ySplit="2" topLeftCell="E58" activePane="bottomRight" state="frozen"/>
      <selection pane="topLeft" activeCell="A2" sqref="A2"/>
      <selection pane="topRight" activeCell="B2" sqref="B2"/>
      <selection pane="bottomLeft" activeCell="A4" sqref="A4"/>
      <selection pane="bottomRight" activeCell="J65" sqref="J65"/>
    </sheetView>
  </sheetViews>
  <sheetFormatPr defaultColWidth="9.140625" defaultRowHeight="12.75"/>
  <cols>
    <col min="1" max="1" width="30.28125" style="1" customWidth="1"/>
    <col min="2" max="2" width="13.7109375" style="0" customWidth="1"/>
    <col min="3" max="3" width="12.28125" style="0" customWidth="1"/>
    <col min="4" max="4" width="11.421875" style="0" customWidth="1"/>
    <col min="5" max="5" width="14.7109375" style="0" customWidth="1"/>
    <col min="6" max="6" width="11.8515625" style="0" customWidth="1"/>
    <col min="7" max="7" width="12.28125" style="0" customWidth="1"/>
    <col min="8" max="8" width="10.8515625" style="0" customWidth="1"/>
    <col min="9" max="9" width="10.7109375" style="0" customWidth="1"/>
    <col min="10" max="10" width="13.8515625" style="0" customWidth="1"/>
  </cols>
  <sheetData>
    <row r="1" spans="1:10" ht="16.5" customHeight="1">
      <c r="A1" s="211" t="s">
        <v>41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s="2" customFormat="1" ht="39">
      <c r="A2" s="212" t="s">
        <v>4</v>
      </c>
      <c r="B2" s="212" t="s">
        <v>36</v>
      </c>
      <c r="C2" s="214" t="s">
        <v>37</v>
      </c>
      <c r="D2" s="18" t="s">
        <v>3</v>
      </c>
      <c r="E2" s="215" t="s">
        <v>39</v>
      </c>
      <c r="F2" s="18" t="s">
        <v>3</v>
      </c>
      <c r="G2" s="213" t="s">
        <v>42</v>
      </c>
      <c r="H2" s="214" t="s">
        <v>38</v>
      </c>
      <c r="I2" s="18" t="s">
        <v>35</v>
      </c>
      <c r="J2" s="213" t="s">
        <v>8</v>
      </c>
    </row>
    <row r="3" spans="1:10" s="2" customFormat="1" ht="51.75" customHeight="1">
      <c r="A3" s="212"/>
      <c r="B3" s="212"/>
      <c r="C3" s="214"/>
      <c r="D3" s="15" t="s">
        <v>5</v>
      </c>
      <c r="E3" s="215"/>
      <c r="F3" s="15" t="s">
        <v>6</v>
      </c>
      <c r="G3" s="213"/>
      <c r="H3" s="214"/>
      <c r="I3" s="15" t="s">
        <v>7</v>
      </c>
      <c r="J3" s="213"/>
    </row>
    <row r="4" spans="1:10" s="8" customFormat="1" ht="12.75">
      <c r="A4" s="4">
        <v>1</v>
      </c>
      <c r="B4" s="16">
        <v>2</v>
      </c>
      <c r="C4" s="16">
        <v>3</v>
      </c>
      <c r="D4" s="17">
        <v>4</v>
      </c>
      <c r="E4" s="16">
        <v>5</v>
      </c>
      <c r="F4" s="17">
        <v>6</v>
      </c>
      <c r="G4" s="16">
        <v>7</v>
      </c>
      <c r="H4" s="16">
        <v>8</v>
      </c>
      <c r="I4" s="17">
        <v>9</v>
      </c>
      <c r="J4" s="16">
        <v>10</v>
      </c>
    </row>
    <row r="5" spans="1:10" s="7" customFormat="1" ht="12.75">
      <c r="A5" s="6" t="s">
        <v>13</v>
      </c>
      <c r="B5" s="22">
        <v>26017</v>
      </c>
      <c r="C5" s="22">
        <v>32386</v>
      </c>
      <c r="D5" s="22">
        <f>C5-B5</f>
        <v>6369</v>
      </c>
      <c r="E5" s="22">
        <v>32386</v>
      </c>
      <c r="F5" s="22">
        <f>E5-C5</f>
        <v>0</v>
      </c>
      <c r="G5" s="22">
        <v>32386</v>
      </c>
      <c r="H5" s="22" t="e">
        <f>#REF!</f>
        <v>#REF!</v>
      </c>
      <c r="I5" s="22" t="e">
        <f>H5-G5</f>
        <v>#REF!</v>
      </c>
      <c r="J5" s="22" t="e">
        <f>H5/G5*100</f>
        <v>#REF!</v>
      </c>
    </row>
    <row r="6" spans="1:10" ht="12.75">
      <c r="A6" s="5" t="s">
        <v>18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customHeight="1">
      <c r="A7" s="5" t="s">
        <v>9</v>
      </c>
      <c r="B7" s="21">
        <f>19875+5101</f>
        <v>24976</v>
      </c>
      <c r="C7" s="21">
        <f>1081+353+78+776+109+12414+2837+235+62+201+53+196+52+1114+274+3470+868</f>
        <v>24173</v>
      </c>
      <c r="D7" s="21">
        <f>C7-B7</f>
        <v>-803</v>
      </c>
      <c r="E7" s="21">
        <v>24173</v>
      </c>
      <c r="F7" s="21">
        <f>E7-C7</f>
        <v>0</v>
      </c>
      <c r="G7" s="21">
        <v>24173</v>
      </c>
      <c r="H7" s="21">
        <f>1077+353+78+885+12884+2956+3470+868+1114+277</f>
        <v>23962</v>
      </c>
      <c r="I7" s="21">
        <f>H7-G7</f>
        <v>-211</v>
      </c>
      <c r="J7" s="21">
        <f>H7/G7*100</f>
        <v>99.12712530509246</v>
      </c>
    </row>
    <row r="8" spans="1:10" ht="13.5" customHeight="1">
      <c r="A8" s="5" t="s">
        <v>10</v>
      </c>
      <c r="B8" s="21">
        <v>915</v>
      </c>
      <c r="C8" s="21">
        <f>1061</f>
        <v>1061</v>
      </c>
      <c r="D8" s="21">
        <f>C8-B8</f>
        <v>146</v>
      </c>
      <c r="E8" s="21">
        <v>1061</v>
      </c>
      <c r="F8" s="21">
        <f>E8-C8</f>
        <v>0</v>
      </c>
      <c r="G8" s="21">
        <v>1061</v>
      </c>
      <c r="H8" s="21">
        <v>1061</v>
      </c>
      <c r="I8" s="21">
        <f>H8-G8</f>
        <v>0</v>
      </c>
      <c r="J8" s="21">
        <f>H8/G8*100</f>
        <v>100</v>
      </c>
    </row>
    <row r="9" spans="1:10" ht="12.75">
      <c r="A9" s="5" t="s">
        <v>11</v>
      </c>
      <c r="B9" s="21">
        <v>320</v>
      </c>
      <c r="C9" s="21">
        <f>4311+48+50+34+42</f>
        <v>4485</v>
      </c>
      <c r="D9" s="21">
        <f>C9-B9</f>
        <v>4165</v>
      </c>
      <c r="E9" s="21">
        <v>4485</v>
      </c>
      <c r="F9" s="21">
        <f>E9-C9</f>
        <v>0</v>
      </c>
      <c r="G9" s="21">
        <v>4485</v>
      </c>
      <c r="H9" s="21">
        <f>471+42</f>
        <v>513</v>
      </c>
      <c r="I9" s="21">
        <f>H9-G9</f>
        <v>-3972</v>
      </c>
      <c r="J9" s="21">
        <f>H9/G9*100</f>
        <v>11.438127090301004</v>
      </c>
    </row>
    <row r="10" spans="1:10" ht="39">
      <c r="A10" s="5" t="s">
        <v>12</v>
      </c>
      <c r="B10" s="21">
        <f>B5-B7-B8-B9</f>
        <v>-194</v>
      </c>
      <c r="C10" s="21">
        <f>C5-C7-C8-C9</f>
        <v>2667</v>
      </c>
      <c r="D10" s="21">
        <f>C10-B10</f>
        <v>2861</v>
      </c>
      <c r="E10" s="21">
        <f>E5-E7-E8-E9</f>
        <v>2667</v>
      </c>
      <c r="F10" s="21">
        <f>E10-C10</f>
        <v>0</v>
      </c>
      <c r="G10" s="21">
        <f>G5-G7-G8-G9</f>
        <v>2667</v>
      </c>
      <c r="H10" s="21" t="e">
        <f>H5-H7-H8-H9</f>
        <v>#REF!</v>
      </c>
      <c r="I10" s="21" t="e">
        <f>H10-G10</f>
        <v>#REF!</v>
      </c>
      <c r="J10" s="21" t="e">
        <f>H10/G10*100</f>
        <v>#REF!</v>
      </c>
    </row>
    <row r="11" spans="1:10" s="7" customFormat="1" ht="12.75">
      <c r="A11" s="20" t="s">
        <v>24</v>
      </c>
      <c r="B11" s="22">
        <v>34835</v>
      </c>
      <c r="C11" s="22">
        <v>12195</v>
      </c>
      <c r="D11" s="22">
        <f>C11-B11</f>
        <v>-22640</v>
      </c>
      <c r="E11" s="22">
        <v>12195</v>
      </c>
      <c r="F11" s="22">
        <f>E11-C11</f>
        <v>0</v>
      </c>
      <c r="G11" s="22">
        <v>12195</v>
      </c>
      <c r="H11" s="22" t="e">
        <f>#REF!</f>
        <v>#REF!</v>
      </c>
      <c r="I11" s="22" t="e">
        <f>H11-G11</f>
        <v>#REF!</v>
      </c>
      <c r="J11" s="22" t="e">
        <f>H11/G11*100</f>
        <v>#REF!</v>
      </c>
    </row>
    <row r="12" spans="1:10" ht="12.75">
      <c r="A12" s="19" t="s">
        <v>18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19" t="s">
        <v>9</v>
      </c>
      <c r="B13" s="21">
        <f>25596+5245</f>
        <v>30841</v>
      </c>
      <c r="C13" s="21">
        <v>9822</v>
      </c>
      <c r="D13" s="21">
        <f>C13-B13</f>
        <v>-21019</v>
      </c>
      <c r="E13" s="21">
        <v>9822</v>
      </c>
      <c r="F13" s="21">
        <f>E13-C13</f>
        <v>0</v>
      </c>
      <c r="G13" s="21">
        <v>9822</v>
      </c>
      <c r="H13" s="21">
        <v>9822</v>
      </c>
      <c r="I13" s="21">
        <f>H13-G13</f>
        <v>0</v>
      </c>
      <c r="J13" s="21">
        <f>H13/G13*100</f>
        <v>100</v>
      </c>
    </row>
    <row r="14" spans="1:10" ht="12.75">
      <c r="A14" s="19" t="s">
        <v>10</v>
      </c>
      <c r="B14" s="21">
        <v>856</v>
      </c>
      <c r="C14" s="21">
        <v>748</v>
      </c>
      <c r="D14" s="21">
        <f>C14-B14</f>
        <v>-108</v>
      </c>
      <c r="E14" s="21">
        <v>748</v>
      </c>
      <c r="F14" s="21">
        <f>E14-C14</f>
        <v>0</v>
      </c>
      <c r="G14" s="21">
        <v>748</v>
      </c>
      <c r="H14" s="21">
        <v>748</v>
      </c>
      <c r="I14" s="21">
        <f>H14-G14</f>
        <v>0</v>
      </c>
      <c r="J14" s="21">
        <f>H14/G14*100</f>
        <v>100</v>
      </c>
    </row>
    <row r="15" spans="1:10" ht="12.75">
      <c r="A15" s="19" t="s">
        <v>11</v>
      </c>
      <c r="B15" s="21">
        <v>223</v>
      </c>
      <c r="C15" s="21">
        <v>271</v>
      </c>
      <c r="D15" s="21">
        <f>C15-B15</f>
        <v>48</v>
      </c>
      <c r="E15" s="21">
        <v>271</v>
      </c>
      <c r="F15" s="21">
        <f>E15-C15</f>
        <v>0</v>
      </c>
      <c r="G15" s="21">
        <v>271</v>
      </c>
      <c r="H15" s="21">
        <v>271</v>
      </c>
      <c r="I15" s="21">
        <f>H15-G15</f>
        <v>0</v>
      </c>
      <c r="J15" s="21">
        <f>H15/G15*100</f>
        <v>100</v>
      </c>
    </row>
    <row r="16" spans="1:10" ht="39">
      <c r="A16" s="19" t="s">
        <v>12</v>
      </c>
      <c r="B16" s="21">
        <f>B11-B13-B14-B15</f>
        <v>2915</v>
      </c>
      <c r="C16" s="21">
        <f>C11-C13-C14-C15</f>
        <v>1354</v>
      </c>
      <c r="D16" s="21">
        <f>C16-B16</f>
        <v>-1561</v>
      </c>
      <c r="E16" s="21">
        <f>E11-E13-E14-E15</f>
        <v>1354</v>
      </c>
      <c r="F16" s="21">
        <f>E16-C16</f>
        <v>0</v>
      </c>
      <c r="G16" s="21">
        <f>G11-G13-G14-G15</f>
        <v>1354</v>
      </c>
      <c r="H16" s="21" t="e">
        <f>H11-H13-H14-H15</f>
        <v>#REF!</v>
      </c>
      <c r="I16" s="21" t="e">
        <f>H16-G16</f>
        <v>#REF!</v>
      </c>
      <c r="J16" s="21" t="e">
        <f>H16/G16*100</f>
        <v>#REF!</v>
      </c>
    </row>
    <row r="17" spans="1:10" s="7" customFormat="1" ht="12.75">
      <c r="A17" s="20" t="s">
        <v>25</v>
      </c>
      <c r="B17" s="22">
        <v>790</v>
      </c>
      <c r="C17" s="22">
        <v>2806</v>
      </c>
      <c r="D17" s="22">
        <f>C17-B17</f>
        <v>2016</v>
      </c>
      <c r="E17" s="22">
        <v>2806</v>
      </c>
      <c r="F17" s="22">
        <f>E17-C17</f>
        <v>0</v>
      </c>
      <c r="G17" s="22">
        <v>2806</v>
      </c>
      <c r="H17" s="22" t="e">
        <f>#REF!</f>
        <v>#REF!</v>
      </c>
      <c r="I17" s="22" t="e">
        <f>H17-G17</f>
        <v>#REF!</v>
      </c>
      <c r="J17" s="22" t="e">
        <f>H17/G17*100</f>
        <v>#REF!</v>
      </c>
    </row>
    <row r="18" spans="1:10" ht="12.75">
      <c r="A18" s="19" t="s">
        <v>18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19" t="s">
        <v>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f>H19-G19</f>
        <v>0</v>
      </c>
      <c r="J19" s="21">
        <v>0</v>
      </c>
    </row>
    <row r="20" spans="1:10" ht="12.75">
      <c r="A20" s="19" t="s">
        <v>10</v>
      </c>
      <c r="B20" s="21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f>H20-G20</f>
        <v>0</v>
      </c>
      <c r="J20" s="21">
        <v>0</v>
      </c>
    </row>
    <row r="21" spans="1:10" ht="12.75">
      <c r="A21" s="19" t="s">
        <v>11</v>
      </c>
      <c r="B21" s="21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f>H21-G21</f>
        <v>0</v>
      </c>
      <c r="J21" s="21">
        <v>0</v>
      </c>
    </row>
    <row r="22" spans="1:10" ht="39">
      <c r="A22" s="19" t="s">
        <v>15</v>
      </c>
      <c r="B22" s="21">
        <v>790</v>
      </c>
      <c r="C22" s="21">
        <f>C17-C19-C20-C21</f>
        <v>2806</v>
      </c>
      <c r="D22" s="21">
        <f>C22-B22</f>
        <v>2016</v>
      </c>
      <c r="E22" s="21">
        <f>E17-E19-E20-E21</f>
        <v>2806</v>
      </c>
      <c r="F22" s="21">
        <f>E22-C22</f>
        <v>0</v>
      </c>
      <c r="G22" s="21">
        <f>G17-G19-G20-G21</f>
        <v>2806</v>
      </c>
      <c r="H22" s="21" t="e">
        <f>H17-H19-H20-H21</f>
        <v>#REF!</v>
      </c>
      <c r="I22" s="21" t="e">
        <f>H22-G22</f>
        <v>#REF!</v>
      </c>
      <c r="J22" s="21" t="e">
        <f>H22/G22*100</f>
        <v>#REF!</v>
      </c>
    </row>
    <row r="23" spans="1:10" s="7" customFormat="1" ht="12.75">
      <c r="A23" s="20" t="s">
        <v>26</v>
      </c>
      <c r="B23" s="22">
        <v>197661</v>
      </c>
      <c r="C23" s="22">
        <v>84457</v>
      </c>
      <c r="D23" s="22">
        <f>C23-B23</f>
        <v>-113204</v>
      </c>
      <c r="E23" s="22">
        <v>84457</v>
      </c>
      <c r="F23" s="22">
        <f>E23-C23</f>
        <v>0</v>
      </c>
      <c r="G23" s="22">
        <v>84457</v>
      </c>
      <c r="H23" s="22" t="e">
        <f>#REF!</f>
        <v>#REF!</v>
      </c>
      <c r="I23" s="22" t="e">
        <f>H23-G23</f>
        <v>#REF!</v>
      </c>
      <c r="J23" s="22" t="e">
        <f>H23/G23*100</f>
        <v>#REF!</v>
      </c>
    </row>
    <row r="24" spans="1:10" ht="12.75">
      <c r="A24" s="19" t="s">
        <v>18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2.75">
      <c r="A25" s="19" t="s">
        <v>9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>
      <c r="A26" s="19" t="s">
        <v>10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2.75">
      <c r="A27" s="19" t="s">
        <v>11</v>
      </c>
      <c r="B27" s="21">
        <v>11369</v>
      </c>
      <c r="C27" s="21">
        <v>6932</v>
      </c>
      <c r="D27" s="21">
        <f>C27-B27</f>
        <v>-4437</v>
      </c>
      <c r="E27" s="21">
        <v>6932</v>
      </c>
      <c r="F27" s="21">
        <f>E27-C27</f>
        <v>0</v>
      </c>
      <c r="G27" s="21">
        <v>6932</v>
      </c>
      <c r="H27" s="21"/>
      <c r="I27" s="21">
        <f>H27-G27</f>
        <v>-6932</v>
      </c>
      <c r="J27" s="21">
        <f>H27/G27*100</f>
        <v>0</v>
      </c>
    </row>
    <row r="28" spans="1:10" ht="39">
      <c r="A28" s="19" t="s">
        <v>12</v>
      </c>
      <c r="B28" s="21">
        <f>B23-B27</f>
        <v>186292</v>
      </c>
      <c r="C28" s="21">
        <f>C23-C27</f>
        <v>77525</v>
      </c>
      <c r="D28" s="21">
        <f>C28-B28</f>
        <v>-108767</v>
      </c>
      <c r="E28" s="21">
        <f>E23-E27</f>
        <v>77525</v>
      </c>
      <c r="F28" s="21">
        <f>E28-C28</f>
        <v>0</v>
      </c>
      <c r="G28" s="21">
        <f>G23-G27</f>
        <v>77525</v>
      </c>
      <c r="H28" s="21"/>
      <c r="I28" s="21">
        <f>H28-G28</f>
        <v>-77525</v>
      </c>
      <c r="J28" s="21">
        <f>H28/G28*100</f>
        <v>0</v>
      </c>
    </row>
    <row r="29" spans="1:10" s="7" customFormat="1" ht="12.75">
      <c r="A29" s="20" t="s">
        <v>27</v>
      </c>
      <c r="B29" s="22"/>
      <c r="C29" s="22">
        <v>21</v>
      </c>
      <c r="D29" s="22">
        <f>C29-B29</f>
        <v>21</v>
      </c>
      <c r="E29" s="22">
        <v>21</v>
      </c>
      <c r="F29" s="22">
        <f>E29-C29</f>
        <v>0</v>
      </c>
      <c r="G29" s="22">
        <v>21</v>
      </c>
      <c r="H29" s="22" t="e">
        <f>#REF!</f>
        <v>#REF!</v>
      </c>
      <c r="I29" s="22" t="e">
        <f>H29-G29</f>
        <v>#REF!</v>
      </c>
      <c r="J29" s="22">
        <v>0</v>
      </c>
    </row>
    <row r="30" spans="1:10" ht="12.75">
      <c r="A30" s="19" t="s">
        <v>18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2.75">
      <c r="A31" s="19" t="s">
        <v>9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19" t="s">
        <v>10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2.75">
      <c r="A33" s="19" t="s">
        <v>11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39">
      <c r="A34" s="19" t="s">
        <v>12</v>
      </c>
      <c r="B34" s="21">
        <v>0</v>
      </c>
      <c r="C34" s="21">
        <v>21</v>
      </c>
      <c r="D34" s="21">
        <f>C34-B34</f>
        <v>21</v>
      </c>
      <c r="E34" s="21">
        <v>21</v>
      </c>
      <c r="F34" s="21">
        <f>E34-C34</f>
        <v>0</v>
      </c>
      <c r="G34" s="21">
        <v>21</v>
      </c>
      <c r="H34" s="21">
        <v>21</v>
      </c>
      <c r="I34" s="21">
        <f>H34-G34</f>
        <v>0</v>
      </c>
      <c r="J34" s="21">
        <f>H34/G34*100</f>
        <v>100</v>
      </c>
    </row>
    <row r="35" spans="1:10" s="7" customFormat="1" ht="12.75">
      <c r="A35" s="20" t="s">
        <v>28</v>
      </c>
      <c r="B35" s="22">
        <v>230325</v>
      </c>
      <c r="C35" s="22">
        <v>224126</v>
      </c>
      <c r="D35" s="22">
        <f>C35-B35</f>
        <v>-6199</v>
      </c>
      <c r="E35" s="22">
        <v>224126</v>
      </c>
      <c r="F35" s="22">
        <f>E35-C35</f>
        <v>0</v>
      </c>
      <c r="G35" s="22">
        <v>224126</v>
      </c>
      <c r="H35" s="22" t="e">
        <f>#REF!</f>
        <v>#REF!</v>
      </c>
      <c r="I35" s="22" t="e">
        <f>H35-G35</f>
        <v>#REF!</v>
      </c>
      <c r="J35" s="22" t="e">
        <f>H35/G35*100</f>
        <v>#REF!</v>
      </c>
    </row>
    <row r="36" spans="1:10" ht="12.75">
      <c r="A36" s="19" t="s">
        <v>18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19" t="s">
        <v>9</v>
      </c>
      <c r="B37" s="21">
        <f>116739+30897</f>
        <v>147636</v>
      </c>
      <c r="C37" s="21">
        <f>1549+405+20500+4600+122+645+151+77122+19912+3466+824+1172+307+3403+2555+608+5156+1296+1220+977</f>
        <v>145990</v>
      </c>
      <c r="D37" s="21">
        <f>C37-B37</f>
        <v>-1646</v>
      </c>
      <c r="E37" s="21">
        <v>145930</v>
      </c>
      <c r="F37" s="21">
        <f>E37-C37</f>
        <v>-60</v>
      </c>
      <c r="G37" s="21">
        <v>145930</v>
      </c>
      <c r="H37" s="21">
        <f>20513+4602+77136+19440+5015+1208+1111+289+2586+666+2554+607+1217+313+5155+1295</f>
        <v>143707</v>
      </c>
      <c r="I37" s="21">
        <f>H37-G37</f>
        <v>-2223</v>
      </c>
      <c r="J37" s="21">
        <f>H37/G37*100</f>
        <v>98.47666689508668</v>
      </c>
    </row>
    <row r="38" spans="1:10" ht="12.75">
      <c r="A38" s="19" t="s">
        <v>10</v>
      </c>
      <c r="B38" s="21">
        <v>38502</v>
      </c>
      <c r="C38" s="21">
        <f>344+7640+18525+790+199+761+977</f>
        <v>29236</v>
      </c>
      <c r="D38" s="21">
        <f>C38-B38</f>
        <v>-9266</v>
      </c>
      <c r="E38" s="21">
        <v>29236</v>
      </c>
      <c r="F38" s="21">
        <f>E38-C38</f>
        <v>0</v>
      </c>
      <c r="G38" s="21">
        <v>29236</v>
      </c>
      <c r="H38" s="21">
        <f>7640+18524+1134+199+976+760</f>
        <v>29233</v>
      </c>
      <c r="I38" s="21">
        <f>H38-G38</f>
        <v>-3</v>
      </c>
      <c r="J38" s="21">
        <f>H38/G38*100</f>
        <v>99.98973867834177</v>
      </c>
    </row>
    <row r="39" spans="1:10" ht="12.75">
      <c r="A39" s="19" t="s">
        <v>11</v>
      </c>
      <c r="B39" s="21">
        <v>8616</v>
      </c>
      <c r="C39" s="21">
        <f>209+158+12849+1338+612+426+31</f>
        <v>15623</v>
      </c>
      <c r="D39" s="21">
        <f>C39-B39</f>
        <v>7007</v>
      </c>
      <c r="E39" s="21">
        <v>15623</v>
      </c>
      <c r="F39" s="21">
        <f>E39-C39</f>
        <v>0</v>
      </c>
      <c r="G39" s="21">
        <v>15623</v>
      </c>
      <c r="H39" s="21">
        <f>34+209+12379+860+31+33</f>
        <v>13546</v>
      </c>
      <c r="I39" s="21">
        <f>H39-G39</f>
        <v>-2077</v>
      </c>
      <c r="J39" s="21">
        <f>H39/G39*100</f>
        <v>86.70549830378287</v>
      </c>
    </row>
    <row r="40" spans="1:10" ht="39">
      <c r="A40" s="19" t="s">
        <v>12</v>
      </c>
      <c r="B40" s="21">
        <f>B35-B37-B38-B39</f>
        <v>35571</v>
      </c>
      <c r="C40" s="21">
        <f>C35-C37-C38-C39</f>
        <v>33277</v>
      </c>
      <c r="D40" s="21">
        <f>C40-B40</f>
        <v>-2294</v>
      </c>
      <c r="E40" s="21">
        <f>E35-E37-E38-E39</f>
        <v>33337</v>
      </c>
      <c r="F40" s="21">
        <f>E40-C40</f>
        <v>60</v>
      </c>
      <c r="G40" s="21">
        <f>G35-G37-G38-G39</f>
        <v>33337</v>
      </c>
      <c r="H40" s="21" t="e">
        <f>H35-H37-H38-H39</f>
        <v>#REF!</v>
      </c>
      <c r="I40" s="21" t="e">
        <f>H40-G40</f>
        <v>#REF!</v>
      </c>
      <c r="J40" s="21" t="e">
        <f>H40/G40*100</f>
        <v>#REF!</v>
      </c>
    </row>
    <row r="41" spans="1:10" s="7" customFormat="1" ht="12.75">
      <c r="A41" s="20" t="s">
        <v>29</v>
      </c>
      <c r="B41" s="22">
        <v>6030</v>
      </c>
      <c r="C41" s="22">
        <v>5100</v>
      </c>
      <c r="D41" s="22">
        <f>C41-B41</f>
        <v>-930</v>
      </c>
      <c r="E41" s="22">
        <v>5100</v>
      </c>
      <c r="F41" s="22">
        <f>E41-C41</f>
        <v>0</v>
      </c>
      <c r="G41" s="22">
        <v>5100</v>
      </c>
      <c r="H41" s="22" t="e">
        <f>#REF!</f>
        <v>#REF!</v>
      </c>
      <c r="I41" s="22" t="e">
        <f>H41-G41</f>
        <v>#REF!</v>
      </c>
      <c r="J41" s="22" t="e">
        <f>H41/G41*100</f>
        <v>#REF!</v>
      </c>
    </row>
    <row r="42" spans="1:10" ht="12.75">
      <c r="A42" s="19" t="s">
        <v>18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2.75">
      <c r="A43" s="19" t="s">
        <v>9</v>
      </c>
      <c r="B43" s="21">
        <f>2798+733</f>
        <v>3531</v>
      </c>
      <c r="C43" s="21">
        <f>1267+325+574+149+1045+270</f>
        <v>3630</v>
      </c>
      <c r="D43" s="21">
        <f>C43-B43</f>
        <v>99</v>
      </c>
      <c r="E43" s="21">
        <v>3630</v>
      </c>
      <c r="F43" s="21">
        <f>E43-C43</f>
        <v>0</v>
      </c>
      <c r="G43" s="21">
        <v>3630</v>
      </c>
      <c r="H43" s="21">
        <f>1267+297+574+149+1045+270</f>
        <v>3602</v>
      </c>
      <c r="I43" s="21">
        <f>H43-G43</f>
        <v>-28</v>
      </c>
      <c r="J43" s="21">
        <f>H43/G43*100</f>
        <v>99.22865013774104</v>
      </c>
    </row>
    <row r="44" spans="1:10" ht="12.75">
      <c r="A44" s="19" t="s">
        <v>10</v>
      </c>
      <c r="B44" s="21">
        <v>355</v>
      </c>
      <c r="C44" s="21">
        <f>67+115+166</f>
        <v>348</v>
      </c>
      <c r="D44" s="21">
        <f>C44-B44</f>
        <v>-7</v>
      </c>
      <c r="E44" s="21">
        <v>348</v>
      </c>
      <c r="F44" s="21">
        <f>E44-C44</f>
        <v>0</v>
      </c>
      <c r="G44" s="21">
        <v>348</v>
      </c>
      <c r="H44" s="21">
        <f>67+115+166</f>
        <v>348</v>
      </c>
      <c r="I44" s="21">
        <f>H44-G44</f>
        <v>0</v>
      </c>
      <c r="J44" s="21">
        <f>H44/G44*100</f>
        <v>100</v>
      </c>
    </row>
    <row r="45" spans="1:10" ht="12.75">
      <c r="A45" s="19" t="s">
        <v>11</v>
      </c>
      <c r="B45" s="21">
        <v>633</v>
      </c>
      <c r="C45" s="21">
        <f>95+35+59</f>
        <v>189</v>
      </c>
      <c r="D45" s="21">
        <f>C45-B45</f>
        <v>-444</v>
      </c>
      <c r="E45" s="21">
        <v>189</v>
      </c>
      <c r="F45" s="21">
        <f>E45-C45</f>
        <v>0</v>
      </c>
      <c r="G45" s="21">
        <v>189</v>
      </c>
      <c r="H45" s="21">
        <f>33+95+35+59</f>
        <v>222</v>
      </c>
      <c r="I45" s="21">
        <f>H45-G45</f>
        <v>33</v>
      </c>
      <c r="J45" s="21">
        <f>H45/G45*100</f>
        <v>117.46031746031747</v>
      </c>
    </row>
    <row r="46" spans="1:10" ht="39">
      <c r="A46" s="19" t="s">
        <v>12</v>
      </c>
      <c r="B46" s="21">
        <f>B41-B43-B44-B45</f>
        <v>1511</v>
      </c>
      <c r="C46" s="21">
        <f>C41-C43-C44-C45</f>
        <v>933</v>
      </c>
      <c r="D46" s="21">
        <f>C46-B46</f>
        <v>-578</v>
      </c>
      <c r="E46" s="21">
        <f>E41-E43-E44-E45</f>
        <v>933</v>
      </c>
      <c r="F46" s="21">
        <f>E46-C46</f>
        <v>0</v>
      </c>
      <c r="G46" s="21">
        <f>G41-G43-G44-G45</f>
        <v>933</v>
      </c>
      <c r="H46" s="21" t="e">
        <f>H41-H43-H44-H45</f>
        <v>#REF!</v>
      </c>
      <c r="I46" s="21" t="e">
        <f>H46-G46</f>
        <v>#REF!</v>
      </c>
      <c r="J46" s="21" t="e">
        <f>H46/G46*100</f>
        <v>#REF!</v>
      </c>
    </row>
    <row r="47" spans="1:10" s="7" customFormat="1" ht="12.75">
      <c r="A47" s="20" t="s">
        <v>30</v>
      </c>
      <c r="B47" s="22">
        <v>50590</v>
      </c>
      <c r="C47" s="22">
        <v>49706</v>
      </c>
      <c r="D47" s="22">
        <f>C47-B47</f>
        <v>-884</v>
      </c>
      <c r="E47" s="22">
        <v>49706</v>
      </c>
      <c r="F47" s="22">
        <f>E47-C47</f>
        <v>0</v>
      </c>
      <c r="G47" s="22">
        <v>49706</v>
      </c>
      <c r="H47" s="22" t="e">
        <f>#REF!</f>
        <v>#REF!</v>
      </c>
      <c r="I47" s="22" t="e">
        <f>H47-G47</f>
        <v>#REF!</v>
      </c>
      <c r="J47" s="22" t="e">
        <f>H47/G47*100</f>
        <v>#REF!</v>
      </c>
    </row>
    <row r="48" spans="1:10" ht="12.75">
      <c r="A48" s="19" t="s">
        <v>18</v>
      </c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2.75">
      <c r="A49" s="19" t="s">
        <v>9</v>
      </c>
      <c r="B49" s="21">
        <f>19734+5171</f>
        <v>24905</v>
      </c>
      <c r="C49" s="21">
        <f>2729+14188+3899+2182+572+1296+341+1300+341</f>
        <v>26848</v>
      </c>
      <c r="D49" s="21">
        <f>C49-B49</f>
        <v>1943</v>
      </c>
      <c r="E49" s="21">
        <v>26848</v>
      </c>
      <c r="F49" s="21">
        <f>E49-C49</f>
        <v>0</v>
      </c>
      <c r="G49" s="21">
        <v>26848</v>
      </c>
      <c r="H49" s="21">
        <f>13981+3832+2106+540+1194+311+1287+337+1271+333</f>
        <v>25192</v>
      </c>
      <c r="I49" s="21">
        <f>H49-G49</f>
        <v>-1656</v>
      </c>
      <c r="J49" s="21">
        <f>H49/G49*100</f>
        <v>93.83194278903456</v>
      </c>
    </row>
    <row r="50" spans="1:10" ht="12.75">
      <c r="A50" s="19" t="s">
        <v>10</v>
      </c>
      <c r="B50" s="21">
        <v>11996</v>
      </c>
      <c r="C50" s="21">
        <f>9759+424+62</f>
        <v>10245</v>
      </c>
      <c r="D50" s="21">
        <f>C50-B50</f>
        <v>-1751</v>
      </c>
      <c r="E50" s="21">
        <v>10245</v>
      </c>
      <c r="F50" s="21">
        <f>E50-C50</f>
        <v>0</v>
      </c>
      <c r="G50" s="21">
        <v>10245</v>
      </c>
      <c r="H50" s="21">
        <f>9658+423+62</f>
        <v>10143</v>
      </c>
      <c r="I50" s="21">
        <f>H50-G50</f>
        <v>-102</v>
      </c>
      <c r="J50" s="21">
        <f>H50/G50*100</f>
        <v>99.00439238653001</v>
      </c>
    </row>
    <row r="51" spans="1:10" ht="12.75">
      <c r="A51" s="19" t="s">
        <v>11</v>
      </c>
      <c r="B51" s="21">
        <v>2400</v>
      </c>
      <c r="C51" s="21">
        <f>87+330</f>
        <v>417</v>
      </c>
      <c r="D51" s="21">
        <f>C51-B51</f>
        <v>-1983</v>
      </c>
      <c r="E51" s="21">
        <v>417</v>
      </c>
      <c r="F51" s="21">
        <f>E51-C51</f>
        <v>0</v>
      </c>
      <c r="G51" s="21">
        <v>417</v>
      </c>
      <c r="H51" s="21">
        <f>47+33+100</f>
        <v>180</v>
      </c>
      <c r="I51" s="21">
        <f>H51-G51</f>
        <v>-237</v>
      </c>
      <c r="J51" s="21">
        <f>H51/G51*100</f>
        <v>43.16546762589928</v>
      </c>
    </row>
    <row r="52" spans="1:10" ht="39">
      <c r="A52" s="19" t="s">
        <v>12</v>
      </c>
      <c r="B52" s="21">
        <f>B47-B49-B50-B51</f>
        <v>11289</v>
      </c>
      <c r="C52" s="21">
        <f>C47-C49-C50-C51</f>
        <v>12196</v>
      </c>
      <c r="D52" s="21">
        <f>C52-B52</f>
        <v>907</v>
      </c>
      <c r="E52" s="21">
        <f>E47-E49-E50-E51</f>
        <v>12196</v>
      </c>
      <c r="F52" s="21">
        <f>E52-C52</f>
        <v>0</v>
      </c>
      <c r="G52" s="21">
        <f>G47-G49-G50-G51</f>
        <v>12196</v>
      </c>
      <c r="H52" s="21" t="e">
        <f>H47-H49-H50-H51</f>
        <v>#REF!</v>
      </c>
      <c r="I52" s="21" t="e">
        <f>H52-G52</f>
        <v>#REF!</v>
      </c>
      <c r="J52" s="21" t="e">
        <f>H52/G52*100</f>
        <v>#REF!</v>
      </c>
    </row>
    <row r="53" spans="1:10" s="7" customFormat="1" ht="12.75">
      <c r="A53" s="20" t="s">
        <v>31</v>
      </c>
      <c r="B53" s="22">
        <v>51691</v>
      </c>
      <c r="C53" s="22">
        <v>60207</v>
      </c>
      <c r="D53" s="22">
        <f>C53-B53</f>
        <v>8516</v>
      </c>
      <c r="E53" s="22">
        <v>60207</v>
      </c>
      <c r="F53" s="22">
        <f>E53-C53</f>
        <v>0</v>
      </c>
      <c r="G53" s="22">
        <v>60207</v>
      </c>
      <c r="H53" s="22" t="e">
        <f>#REF!</f>
        <v>#REF!</v>
      </c>
      <c r="I53" s="22" t="e">
        <f>H53-G53</f>
        <v>#REF!</v>
      </c>
      <c r="J53" s="22" t="e">
        <f>H53/G53*100</f>
        <v>#REF!</v>
      </c>
    </row>
    <row r="54" spans="1:10" ht="12.75">
      <c r="A54" s="19" t="s">
        <v>18</v>
      </c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2.75">
      <c r="A55" s="19" t="s">
        <v>9</v>
      </c>
      <c r="B55" s="21">
        <f>2237+580</f>
        <v>2817</v>
      </c>
      <c r="C55" s="21">
        <f>282+91+2056+510+232</f>
        <v>3171</v>
      </c>
      <c r="D55" s="21">
        <f>C55-B55</f>
        <v>354</v>
      </c>
      <c r="E55" s="21">
        <v>3171</v>
      </c>
      <c r="F55" s="21">
        <f>E55-C55</f>
        <v>0</v>
      </c>
      <c r="G55" s="21">
        <v>3171</v>
      </c>
      <c r="H55" s="21">
        <f>102+2402+600</f>
        <v>3104</v>
      </c>
      <c r="I55" s="21">
        <f>H55-G55</f>
        <v>-67</v>
      </c>
      <c r="J55" s="21">
        <f>H55/G55*100</f>
        <v>97.88710186061179</v>
      </c>
    </row>
    <row r="56" spans="1:10" ht="12.75">
      <c r="A56" s="19" t="s">
        <v>10</v>
      </c>
      <c r="B56" s="21">
        <v>94</v>
      </c>
      <c r="C56" s="21">
        <v>62</v>
      </c>
      <c r="D56" s="21">
        <f>C56-B56</f>
        <v>-32</v>
      </c>
      <c r="E56" s="21">
        <v>62</v>
      </c>
      <c r="F56" s="21">
        <f>E56-C56</f>
        <v>0</v>
      </c>
      <c r="G56" s="21">
        <v>62</v>
      </c>
      <c r="H56" s="21">
        <v>62</v>
      </c>
      <c r="I56" s="21">
        <f>H56-G56</f>
        <v>0</v>
      </c>
      <c r="J56" s="21">
        <f>H56/G56*100</f>
        <v>100</v>
      </c>
    </row>
    <row r="57" spans="1:10" ht="12.75">
      <c r="A57" s="19" t="s">
        <v>11</v>
      </c>
      <c r="B57" s="21">
        <v>70</v>
      </c>
      <c r="C57" s="21">
        <f>90+53</f>
        <v>143</v>
      </c>
      <c r="D57" s="21">
        <f>C57-B57</f>
        <v>73</v>
      </c>
      <c r="E57" s="21">
        <v>143</v>
      </c>
      <c r="F57" s="21">
        <f>E57-C57</f>
        <v>0</v>
      </c>
      <c r="G57" s="21">
        <v>143</v>
      </c>
      <c r="H57" s="21">
        <v>143</v>
      </c>
      <c r="I57" s="21">
        <f>H57-G57</f>
        <v>0</v>
      </c>
      <c r="J57" s="21">
        <f>H57/G57*100</f>
        <v>100</v>
      </c>
    </row>
    <row r="58" spans="1:10" ht="39">
      <c r="A58" s="19" t="s">
        <v>12</v>
      </c>
      <c r="B58" s="21">
        <f>B53-B55-B56-B57</f>
        <v>48710</v>
      </c>
      <c r="C58" s="21">
        <f>C53-C55-C56-C57</f>
        <v>56831</v>
      </c>
      <c r="D58" s="21">
        <f>C58-B58</f>
        <v>8121</v>
      </c>
      <c r="E58" s="21">
        <f>E53-E55-E56-E57</f>
        <v>56831</v>
      </c>
      <c r="F58" s="21">
        <f>E58-C58</f>
        <v>0</v>
      </c>
      <c r="G58" s="21">
        <f>G53-G55-G56-G57</f>
        <v>56831</v>
      </c>
      <c r="H58" s="21" t="e">
        <f>H53-H55-H56</f>
        <v>#REF!</v>
      </c>
      <c r="I58" s="21" t="e">
        <f>H58-G58</f>
        <v>#REF!</v>
      </c>
      <c r="J58" s="21" t="e">
        <f>H58/G58*100</f>
        <v>#REF!</v>
      </c>
    </row>
    <row r="59" spans="1:10" s="7" customFormat="1" ht="12.75">
      <c r="A59" s="20" t="s">
        <v>32</v>
      </c>
      <c r="B59" s="22">
        <v>2782</v>
      </c>
      <c r="C59" s="22">
        <v>4927</v>
      </c>
      <c r="D59" s="22">
        <f>C59-B59</f>
        <v>2145</v>
      </c>
      <c r="E59" s="22">
        <v>4927</v>
      </c>
      <c r="F59" s="22">
        <f>E59-C59</f>
        <v>0</v>
      </c>
      <c r="G59" s="22">
        <v>4927</v>
      </c>
      <c r="H59" s="22" t="e">
        <f>#REF!</f>
        <v>#REF!</v>
      </c>
      <c r="I59" s="22" t="e">
        <f>H59-G59</f>
        <v>#REF!</v>
      </c>
      <c r="J59" s="22" t="e">
        <f>H59/G59*100</f>
        <v>#REF!</v>
      </c>
    </row>
    <row r="60" spans="1:10" ht="12.75">
      <c r="A60" s="19" t="s">
        <v>18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2.75">
      <c r="A61" s="19" t="s">
        <v>9</v>
      </c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2.75">
      <c r="A62" s="19" t="s">
        <v>10</v>
      </c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2.75">
      <c r="A63" s="19" t="s">
        <v>11</v>
      </c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39">
      <c r="A64" s="19" t="s">
        <v>33</v>
      </c>
      <c r="B64" s="21">
        <v>2782</v>
      </c>
      <c r="C64" s="21">
        <v>4927</v>
      </c>
      <c r="D64" s="21">
        <f>C64-B64</f>
        <v>2145</v>
      </c>
      <c r="E64" s="21">
        <v>4927</v>
      </c>
      <c r="F64" s="21">
        <f>E64-C64</f>
        <v>0</v>
      </c>
      <c r="G64" s="21">
        <v>4927</v>
      </c>
      <c r="H64" s="21">
        <v>4926</v>
      </c>
      <c r="I64" s="21">
        <f>H64-G64</f>
        <v>-1</v>
      </c>
      <c r="J64" s="21">
        <f>H64/G64*100</f>
        <v>99.97970367363507</v>
      </c>
    </row>
    <row r="65" spans="1:10" s="7" customFormat="1" ht="12.75">
      <c r="A65" s="6" t="s">
        <v>14</v>
      </c>
      <c r="B65" s="22">
        <f>B59+B53+B47+B41+B35+B29+B23+B17+B11+B5</f>
        <v>600721</v>
      </c>
      <c r="C65" s="22">
        <f>C59+C53+C47+C41+C35+C29+C23+C17+C11+C5</f>
        <v>475931</v>
      </c>
      <c r="D65" s="22">
        <f>C65-B65</f>
        <v>-124790</v>
      </c>
      <c r="E65" s="22">
        <f>E59+E53+E47+E41+E35+E29+E23+E17+E11+E5</f>
        <v>475931</v>
      </c>
      <c r="F65" s="22">
        <f>E65-C65</f>
        <v>0</v>
      </c>
      <c r="G65" s="22">
        <f>G59+G53+G47+G41+G35+G29+G23+G17+G11+G5</f>
        <v>475931</v>
      </c>
      <c r="H65" s="22" t="e">
        <f>H59+H53+H47+H41+H35+H29+H23+H17+H11+H5</f>
        <v>#REF!</v>
      </c>
      <c r="I65" s="22" t="e">
        <f>H65-G65</f>
        <v>#REF!</v>
      </c>
      <c r="J65" s="22" t="e">
        <f>H65/G65*100</f>
        <v>#REF!</v>
      </c>
    </row>
  </sheetData>
  <sheetProtection/>
  <mergeCells count="8">
    <mergeCell ref="A1:J1"/>
    <mergeCell ref="A2:A3"/>
    <mergeCell ref="J2:J3"/>
    <mergeCell ref="H2:H3"/>
    <mergeCell ref="G2:G3"/>
    <mergeCell ref="E2:E3"/>
    <mergeCell ref="C2:C3"/>
    <mergeCell ref="B2:B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J114"/>
  <sheetViews>
    <sheetView zoomScale="75" zoomScaleNormal="75" zoomScaleSheetLayoutView="85" zoomScalePageLayoutView="0" workbookViewId="0" topLeftCell="A1">
      <selection activeCell="D126" sqref="D126"/>
    </sheetView>
  </sheetViews>
  <sheetFormatPr defaultColWidth="9.140625" defaultRowHeight="12.75"/>
  <cols>
    <col min="1" max="1" width="4.00390625" style="10" customWidth="1"/>
    <col min="2" max="2" width="28.57421875" style="10" customWidth="1"/>
    <col min="3" max="3" width="20.8515625" style="10" customWidth="1"/>
    <col min="4" max="4" width="32.28125" style="10" customWidth="1"/>
    <col min="5" max="5" width="17.140625" style="10" customWidth="1"/>
    <col min="6" max="6" width="15.140625" style="8" customWidth="1"/>
    <col min="7" max="7" width="15.421875" style="11" customWidth="1"/>
    <col min="10" max="10" width="17.57421875" style="0" customWidth="1"/>
  </cols>
  <sheetData>
    <row r="1" spans="1:7" ht="60" customHeight="1">
      <c r="A1" s="217" t="s">
        <v>136</v>
      </c>
      <c r="B1" s="218"/>
      <c r="C1" s="218"/>
      <c r="D1" s="218"/>
      <c r="E1" s="218"/>
      <c r="F1" s="218"/>
      <c r="G1" s="218"/>
    </row>
    <row r="2" spans="1:7" ht="24.75" customHeight="1">
      <c r="A2" s="33"/>
      <c r="F2" s="10"/>
      <c r="G2" s="66"/>
    </row>
    <row r="3" spans="1:7" ht="24" customHeight="1">
      <c r="A3" s="219" t="s">
        <v>43</v>
      </c>
      <c r="B3" s="219" t="s">
        <v>44</v>
      </c>
      <c r="C3" s="219" t="s">
        <v>40</v>
      </c>
      <c r="D3" s="219" t="s">
        <v>45</v>
      </c>
      <c r="E3" s="220" t="s">
        <v>46</v>
      </c>
      <c r="F3" s="221"/>
      <c r="G3" s="222"/>
    </row>
    <row r="4" spans="1:7" ht="62.25" customHeight="1">
      <c r="A4" s="219"/>
      <c r="B4" s="219"/>
      <c r="C4" s="219"/>
      <c r="D4" s="219"/>
      <c r="E4" s="34" t="s">
        <v>2</v>
      </c>
      <c r="F4" s="34" t="s">
        <v>17</v>
      </c>
      <c r="G4" s="34" t="s">
        <v>47</v>
      </c>
    </row>
    <row r="5" spans="1:7" s="13" customFormat="1" ht="0.75" customHeight="1" hidden="1">
      <c r="A5" s="14"/>
      <c r="B5" s="51"/>
      <c r="C5" s="51"/>
      <c r="D5" s="58"/>
      <c r="E5" s="38"/>
      <c r="F5" s="38"/>
      <c r="G5" s="38">
        <v>0</v>
      </c>
    </row>
    <row r="6" spans="1:7" s="13" customFormat="1" ht="41.25" customHeight="1" hidden="1">
      <c r="A6" s="12"/>
      <c r="B6" s="51"/>
      <c r="C6" s="51"/>
      <c r="D6" s="59"/>
      <c r="E6" s="39"/>
      <c r="F6" s="39"/>
      <c r="G6" s="39"/>
    </row>
    <row r="7" spans="1:7" s="13" customFormat="1" ht="87" customHeight="1" hidden="1">
      <c r="A7" s="12"/>
      <c r="B7" s="51"/>
      <c r="C7" s="51"/>
      <c r="D7" s="59"/>
      <c r="E7" s="39"/>
      <c r="F7" s="39"/>
      <c r="G7" s="39"/>
    </row>
    <row r="8" spans="1:7" s="13" customFormat="1" ht="65.25" customHeight="1" hidden="1">
      <c r="A8" s="12"/>
      <c r="B8" s="51"/>
      <c r="C8" s="51"/>
      <c r="D8" s="51"/>
      <c r="E8" s="39"/>
      <c r="F8" s="39"/>
      <c r="G8" s="39"/>
    </row>
    <row r="9" s="13" customFormat="1" ht="53.25" customHeight="1" hidden="1"/>
    <row r="10" spans="1:7" s="13" customFormat="1" ht="0.75" customHeight="1" hidden="1">
      <c r="A10" s="12"/>
      <c r="B10" s="12"/>
      <c r="C10" s="12"/>
      <c r="D10" s="12"/>
      <c r="E10" s="39"/>
      <c r="F10" s="40"/>
      <c r="G10" s="41"/>
    </row>
    <row r="11" spans="1:7" s="13" customFormat="1" ht="40.5" customHeight="1" hidden="1">
      <c r="A11" s="12"/>
      <c r="B11" s="12"/>
      <c r="C11" s="12"/>
      <c r="D11" s="12"/>
      <c r="E11" s="39"/>
      <c r="F11" s="40"/>
      <c r="G11" s="41"/>
    </row>
    <row r="12" spans="1:7" s="13" customFormat="1" ht="66" customHeight="1" hidden="1">
      <c r="A12" s="12"/>
      <c r="B12" s="12"/>
      <c r="C12" s="12"/>
      <c r="D12" s="12"/>
      <c r="E12" s="39"/>
      <c r="F12" s="40"/>
      <c r="G12" s="41"/>
    </row>
    <row r="13" spans="1:7" s="13" customFormat="1" ht="45" customHeight="1" hidden="1">
      <c r="A13" s="12"/>
      <c r="B13" s="12"/>
      <c r="C13" s="12"/>
      <c r="D13" s="12"/>
      <c r="E13" s="39"/>
      <c r="F13" s="40"/>
      <c r="G13" s="41"/>
    </row>
    <row r="14" spans="1:7" s="13" customFormat="1" ht="2.25" customHeight="1" hidden="1">
      <c r="A14" s="24"/>
      <c r="B14" s="26"/>
      <c r="C14" s="26"/>
      <c r="D14" s="26"/>
      <c r="E14" s="42"/>
      <c r="F14" s="43"/>
      <c r="G14" s="44"/>
    </row>
    <row r="15" spans="1:7" s="13" customFormat="1" ht="45" customHeight="1" hidden="1">
      <c r="A15" s="12"/>
      <c r="D15" s="25"/>
      <c r="E15" s="45"/>
      <c r="F15" s="46"/>
      <c r="G15" s="47"/>
    </row>
    <row r="16" spans="1:7" s="13" customFormat="1" ht="39" customHeight="1" hidden="1">
      <c r="A16" s="12"/>
      <c r="E16" s="37"/>
      <c r="F16" s="40"/>
      <c r="G16" s="41"/>
    </row>
    <row r="17" spans="1:7" s="13" customFormat="1" ht="45" customHeight="1" hidden="1">
      <c r="A17" s="12"/>
      <c r="E17" s="37"/>
      <c r="F17" s="40"/>
      <c r="G17" s="41"/>
    </row>
    <row r="18" spans="1:7" s="13" customFormat="1" ht="66" customHeight="1" hidden="1">
      <c r="A18" s="12"/>
      <c r="B18" s="12"/>
      <c r="C18" s="12"/>
      <c r="D18" s="12"/>
      <c r="E18" s="39"/>
      <c r="F18" s="40"/>
      <c r="G18" s="41"/>
    </row>
    <row r="19" spans="1:7" s="13" customFormat="1" ht="66" customHeight="1" hidden="1">
      <c r="A19" s="12"/>
      <c r="B19" s="12"/>
      <c r="C19" s="12"/>
      <c r="D19" s="12"/>
      <c r="E19" s="39"/>
      <c r="F19" s="40"/>
      <c r="G19" s="41"/>
    </row>
    <row r="20" spans="1:7" s="13" customFormat="1" ht="66" customHeight="1" hidden="1">
      <c r="A20" s="12"/>
      <c r="B20" s="12"/>
      <c r="C20" s="12"/>
      <c r="D20" s="12"/>
      <c r="E20" s="39"/>
      <c r="F20" s="40"/>
      <c r="G20" s="41"/>
    </row>
    <row r="21" spans="1:7" s="13" customFormat="1" ht="66" customHeight="1" hidden="1">
      <c r="A21" s="12"/>
      <c r="B21" s="12"/>
      <c r="C21" s="12"/>
      <c r="D21" s="12"/>
      <c r="E21" s="39"/>
      <c r="F21" s="40"/>
      <c r="G21" s="41"/>
    </row>
    <row r="22" spans="1:7" s="13" customFormat="1" ht="66" customHeight="1" hidden="1">
      <c r="A22" s="12"/>
      <c r="B22" s="12"/>
      <c r="C22" s="12"/>
      <c r="D22" s="12"/>
      <c r="E22" s="39"/>
      <c r="F22" s="40"/>
      <c r="G22" s="41"/>
    </row>
    <row r="23" spans="1:7" s="13" customFormat="1" ht="40.5" customHeight="1" hidden="1">
      <c r="A23" s="27"/>
      <c r="B23" s="27"/>
      <c r="C23" s="27"/>
      <c r="D23" s="27"/>
      <c r="E23" s="48"/>
      <c r="F23" s="48"/>
      <c r="G23" s="48"/>
    </row>
    <row r="24" spans="1:7" ht="12.75" hidden="1">
      <c r="A24" s="216"/>
      <c r="B24" s="216"/>
      <c r="C24" s="216"/>
      <c r="D24" s="216"/>
      <c r="E24" s="49"/>
      <c r="F24" s="50"/>
      <c r="G24" s="50"/>
    </row>
    <row r="25" spans="1:7" ht="10.5" customHeight="1" hidden="1">
      <c r="A25" s="9"/>
      <c r="B25" s="9"/>
      <c r="C25" s="9"/>
      <c r="D25" s="9"/>
      <c r="E25" s="51"/>
      <c r="F25" s="52"/>
      <c r="G25" s="53"/>
    </row>
    <row r="26" spans="1:7" ht="12.75" hidden="1">
      <c r="A26" s="9"/>
      <c r="B26" s="9"/>
      <c r="C26" s="9"/>
      <c r="D26" s="9"/>
      <c r="E26" s="54"/>
      <c r="F26" s="55"/>
      <c r="G26" s="56"/>
    </row>
    <row r="27" spans="1:7" ht="49.5" customHeight="1" hidden="1">
      <c r="A27" s="9"/>
      <c r="B27" s="12"/>
      <c r="C27" s="12"/>
      <c r="D27" s="4"/>
      <c r="E27" s="39"/>
      <c r="F27" s="52"/>
      <c r="G27" s="53"/>
    </row>
    <row r="28" spans="1:7" ht="65.25" customHeight="1" hidden="1">
      <c r="A28" s="4"/>
      <c r="B28" s="12"/>
      <c r="C28" s="12"/>
      <c r="D28" s="4"/>
      <c r="E28" s="39"/>
      <c r="F28" s="39"/>
      <c r="G28" s="39"/>
    </row>
    <row r="29" spans="1:7" ht="53.25" customHeight="1" hidden="1">
      <c r="A29" s="4"/>
      <c r="B29" s="12"/>
      <c r="C29" s="12"/>
      <c r="D29" s="4"/>
      <c r="E29" s="57"/>
      <c r="F29" s="57"/>
      <c r="G29" s="57"/>
    </row>
    <row r="30" spans="1:7" ht="0.75" customHeight="1" hidden="1">
      <c r="A30" s="4"/>
      <c r="B30" s="12"/>
      <c r="C30" s="12"/>
      <c r="D30" s="12"/>
      <c r="E30" s="39"/>
      <c r="F30" s="39"/>
      <c r="G30" s="39"/>
    </row>
    <row r="31" spans="1:7" ht="43.5" customHeight="1" hidden="1">
      <c r="A31" s="16"/>
      <c r="B31" s="12"/>
      <c r="C31" s="12"/>
      <c r="D31" s="12"/>
      <c r="E31" s="39"/>
      <c r="F31" s="39"/>
      <c r="G31" s="39"/>
    </row>
    <row r="32" spans="1:7" ht="11.25" customHeight="1" hidden="1">
      <c r="A32" s="16"/>
      <c r="B32" s="16"/>
      <c r="C32" s="16"/>
      <c r="D32" s="16"/>
      <c r="E32" s="30"/>
      <c r="F32" s="16"/>
      <c r="G32" s="28"/>
    </row>
    <row r="33" spans="1:7" ht="51.75" customHeight="1" hidden="1">
      <c r="A33" s="16"/>
      <c r="B33" s="12"/>
      <c r="C33" s="12"/>
      <c r="D33" s="4"/>
      <c r="E33" s="30"/>
      <c r="F33" s="16"/>
      <c r="G33" s="28"/>
    </row>
    <row r="34" spans="1:7" ht="53.25" customHeight="1" hidden="1">
      <c r="A34" s="16"/>
      <c r="B34" s="12"/>
      <c r="C34" s="12"/>
      <c r="D34" s="4"/>
      <c r="E34" s="30"/>
      <c r="F34" s="16"/>
      <c r="G34" s="28"/>
    </row>
    <row r="35" spans="1:7" ht="39" customHeight="1" hidden="1">
      <c r="A35" s="16"/>
      <c r="B35" s="16"/>
      <c r="C35" s="16"/>
      <c r="D35" s="34"/>
      <c r="E35" s="29"/>
      <c r="F35" s="30"/>
      <c r="G35" s="32"/>
    </row>
    <row r="36" spans="1:7" ht="11.25" customHeight="1" hidden="1">
      <c r="A36" s="16"/>
      <c r="B36" s="16"/>
      <c r="C36" s="16"/>
      <c r="D36" s="16"/>
      <c r="E36" s="30"/>
      <c r="F36" s="16"/>
      <c r="G36" s="28"/>
    </row>
    <row r="37" spans="1:7" ht="1.5" customHeight="1" hidden="1">
      <c r="A37" s="16"/>
      <c r="B37" s="12"/>
      <c r="C37" s="12"/>
      <c r="D37" s="4"/>
      <c r="E37" s="30"/>
      <c r="F37" s="16"/>
      <c r="G37" s="28"/>
    </row>
    <row r="38" spans="1:7" ht="54" customHeight="1" hidden="1">
      <c r="A38" s="16"/>
      <c r="B38" s="12"/>
      <c r="C38" s="12"/>
      <c r="D38" s="4"/>
      <c r="E38" s="30"/>
      <c r="F38" s="16"/>
      <c r="G38" s="28"/>
    </row>
    <row r="39" spans="1:7" ht="57" customHeight="1" hidden="1">
      <c r="A39" s="16"/>
      <c r="B39" s="12"/>
      <c r="C39" s="12"/>
      <c r="D39" s="4"/>
      <c r="E39" s="30"/>
      <c r="F39" s="30"/>
      <c r="G39" s="30"/>
    </row>
    <row r="40" spans="1:7" ht="11.25" customHeight="1" hidden="1">
      <c r="A40" s="16"/>
      <c r="B40" s="16"/>
      <c r="C40" s="16"/>
      <c r="D40" s="4"/>
      <c r="E40" s="30"/>
      <c r="F40" s="16"/>
      <c r="G40" s="28"/>
    </row>
    <row r="41" spans="1:7" ht="11.25" customHeight="1" hidden="1">
      <c r="A41" s="16"/>
      <c r="B41" s="16"/>
      <c r="C41" s="16"/>
      <c r="D41" s="4"/>
      <c r="E41" s="30"/>
      <c r="F41" s="16"/>
      <c r="G41" s="28"/>
    </row>
    <row r="42" spans="1:7" ht="11.25" customHeight="1" hidden="1">
      <c r="A42" s="16"/>
      <c r="B42" s="16"/>
      <c r="C42" s="16"/>
      <c r="D42" s="4"/>
      <c r="E42" s="30"/>
      <c r="F42" s="16"/>
      <c r="G42" s="28"/>
    </row>
    <row r="43" spans="1:3" ht="24.75" customHeight="1" hidden="1">
      <c r="A43" s="16"/>
      <c r="B43" s="16"/>
      <c r="C43" s="16"/>
    </row>
    <row r="44" spans="1:7" ht="24.75" customHeight="1" hidden="1">
      <c r="A44" s="16"/>
      <c r="B44" s="16"/>
      <c r="C44" s="16"/>
      <c r="D44" s="31"/>
      <c r="E44" s="29"/>
      <c r="F44" s="30"/>
      <c r="G44" s="32"/>
    </row>
    <row r="45" spans="1:7" ht="12.75" hidden="1">
      <c r="A45" s="16"/>
      <c r="B45" s="16"/>
      <c r="C45" s="16"/>
      <c r="D45" s="16"/>
      <c r="E45" s="16"/>
      <c r="F45" s="16"/>
      <c r="G45" s="28"/>
    </row>
    <row r="46" spans="2:7" ht="12.75" hidden="1">
      <c r="B46" s="16"/>
      <c r="C46" s="16"/>
      <c r="D46" s="16"/>
      <c r="E46" s="16"/>
      <c r="F46" s="16"/>
      <c r="G46" s="28"/>
    </row>
    <row r="47" spans="2:7" ht="12.75" hidden="1">
      <c r="B47" s="16"/>
      <c r="C47" s="16"/>
      <c r="D47" s="16"/>
      <c r="E47" s="16"/>
      <c r="F47" s="16"/>
      <c r="G47" s="28"/>
    </row>
    <row r="48" spans="2:7" ht="12.75" hidden="1">
      <c r="B48" s="16"/>
      <c r="C48" s="16"/>
      <c r="D48" s="16"/>
      <c r="E48" s="16"/>
      <c r="F48" s="16"/>
      <c r="G48" s="28"/>
    </row>
    <row r="49" spans="2:7" ht="12.75" hidden="1">
      <c r="B49" s="16"/>
      <c r="C49" s="16"/>
      <c r="D49" s="16"/>
      <c r="E49" s="16"/>
      <c r="F49" s="16"/>
      <c r="G49" s="28"/>
    </row>
    <row r="50" spans="2:7" ht="12.75" hidden="1">
      <c r="B50" s="16"/>
      <c r="C50" s="16"/>
      <c r="D50" s="16"/>
      <c r="E50" s="16"/>
      <c r="F50" s="16"/>
      <c r="G50" s="28"/>
    </row>
    <row r="51" spans="2:7" ht="12.75" hidden="1">
      <c r="B51" s="16"/>
      <c r="C51" s="16"/>
      <c r="D51" s="16"/>
      <c r="E51" s="16"/>
      <c r="F51" s="16"/>
      <c r="G51" s="28"/>
    </row>
    <row r="52" spans="2:7" ht="12.75" hidden="1">
      <c r="B52" s="16"/>
      <c r="C52" s="16"/>
      <c r="D52" s="16"/>
      <c r="E52" s="16"/>
      <c r="F52" s="16"/>
      <c r="G52" s="28"/>
    </row>
    <row r="53" spans="2:7" ht="12.75" hidden="1">
      <c r="B53" s="35"/>
      <c r="C53" s="35"/>
      <c r="D53" s="35"/>
      <c r="E53" s="35"/>
      <c r="F53" s="35"/>
      <c r="G53" s="36"/>
    </row>
    <row r="54" spans="1:7" ht="48" customHeight="1" hidden="1">
      <c r="A54" s="16"/>
      <c r="B54" s="12"/>
      <c r="C54" s="12"/>
      <c r="D54" s="4"/>
      <c r="E54" s="30"/>
      <c r="F54" s="30"/>
      <c r="G54" s="30"/>
    </row>
    <row r="55" spans="1:7" ht="48" customHeight="1" hidden="1">
      <c r="A55" s="16"/>
      <c r="B55" s="12"/>
      <c r="C55" s="12"/>
      <c r="D55" s="4"/>
      <c r="E55" s="30"/>
      <c r="F55" s="30"/>
      <c r="G55" s="30"/>
    </row>
    <row r="56" spans="1:7" ht="63" customHeight="1" hidden="1">
      <c r="A56" s="16"/>
      <c r="B56" s="12"/>
      <c r="C56" s="12"/>
      <c r="D56" s="4"/>
      <c r="E56" s="30"/>
      <c r="F56" s="30"/>
      <c r="G56" s="30"/>
    </row>
    <row r="57" spans="1:7" ht="23.25" customHeight="1" hidden="1">
      <c r="A57" s="16"/>
      <c r="B57" s="12"/>
      <c r="C57" s="12"/>
      <c r="D57" s="61"/>
      <c r="E57" s="60"/>
      <c r="F57" s="60"/>
      <c r="G57" s="60"/>
    </row>
    <row r="58" spans="1:7" ht="63" customHeight="1" hidden="1">
      <c r="A58" s="16"/>
      <c r="B58" s="12"/>
      <c r="C58" s="12"/>
      <c r="D58" s="4"/>
      <c r="E58" s="30"/>
      <c r="F58" s="16"/>
      <c r="G58" s="28"/>
    </row>
    <row r="59" spans="1:7" ht="12.75" hidden="1">
      <c r="A59" s="16" t="s">
        <v>51</v>
      </c>
      <c r="B59" s="12"/>
      <c r="C59" s="12"/>
      <c r="D59" s="4"/>
      <c r="E59" s="30"/>
      <c r="F59" s="16"/>
      <c r="G59" s="28"/>
    </row>
    <row r="60" spans="1:7" ht="12.75" hidden="1">
      <c r="A60" s="16"/>
      <c r="B60" s="16"/>
      <c r="C60" s="16"/>
      <c r="D60" s="16"/>
      <c r="E60" s="16"/>
      <c r="F60" s="16"/>
      <c r="G60" s="28"/>
    </row>
    <row r="61" spans="1:7" ht="12.75" hidden="1">
      <c r="A61" s="16"/>
      <c r="B61" s="16"/>
      <c r="C61" s="16"/>
      <c r="D61" s="16"/>
      <c r="E61" s="16"/>
      <c r="F61" s="16"/>
      <c r="G61" s="28"/>
    </row>
    <row r="62" spans="1:7" ht="12.75" hidden="1">
      <c r="A62" s="16"/>
      <c r="B62" s="16"/>
      <c r="C62" s="16"/>
      <c r="D62" s="16"/>
      <c r="E62" s="16"/>
      <c r="F62" s="16"/>
      <c r="G62" s="28"/>
    </row>
    <row r="63" spans="1:7" ht="12.75" hidden="1">
      <c r="A63" s="16"/>
      <c r="B63" s="16"/>
      <c r="C63" s="16"/>
      <c r="D63" s="16"/>
      <c r="E63" s="16"/>
      <c r="F63" s="16"/>
      <c r="G63" s="28"/>
    </row>
    <row r="64" spans="1:7" ht="12.75" hidden="1">
      <c r="A64" s="16"/>
      <c r="B64" s="16"/>
      <c r="C64" s="16"/>
      <c r="D64" s="16"/>
      <c r="E64" s="16"/>
      <c r="F64" s="16"/>
      <c r="G64" s="28"/>
    </row>
    <row r="65" spans="1:7" ht="12.75" hidden="1">
      <c r="A65" s="16"/>
      <c r="B65" s="16"/>
      <c r="C65" s="16"/>
      <c r="D65" s="16"/>
      <c r="E65" s="16"/>
      <c r="F65" s="16"/>
      <c r="G65" s="28"/>
    </row>
    <row r="66" spans="1:7" ht="37.5" customHeight="1" hidden="1">
      <c r="A66" s="16">
        <v>5</v>
      </c>
      <c r="B66" s="51"/>
      <c r="C66" s="51"/>
      <c r="D66" s="59"/>
      <c r="E66" s="30"/>
      <c r="F66" s="30"/>
      <c r="G66" s="32"/>
    </row>
    <row r="67" spans="1:7" ht="12.75" hidden="1">
      <c r="A67" s="16"/>
      <c r="B67" s="16"/>
      <c r="C67" s="16"/>
      <c r="D67" s="16"/>
      <c r="E67" s="16"/>
      <c r="F67" s="16"/>
      <c r="G67" s="28"/>
    </row>
    <row r="68" spans="1:7" ht="12.75" hidden="1">
      <c r="A68" s="16"/>
      <c r="B68" s="16"/>
      <c r="C68" s="16"/>
      <c r="D68" s="16"/>
      <c r="E68" s="16"/>
      <c r="F68" s="16"/>
      <c r="G68" s="16"/>
    </row>
    <row r="69" spans="1:7" ht="12.75" hidden="1">
      <c r="A69" s="16"/>
      <c r="B69" s="16"/>
      <c r="C69" s="16"/>
      <c r="D69" s="16"/>
      <c r="E69" s="16"/>
      <c r="F69" s="16"/>
      <c r="G69" s="28"/>
    </row>
    <row r="70" spans="1:7" ht="12.75" hidden="1">
      <c r="A70" s="16"/>
      <c r="B70" s="16"/>
      <c r="C70" s="16"/>
      <c r="D70" s="16"/>
      <c r="E70" s="16"/>
      <c r="F70" s="16"/>
      <c r="G70" s="28"/>
    </row>
    <row r="71" spans="1:7" ht="12.75" hidden="1">
      <c r="A71" s="16"/>
      <c r="B71" s="16"/>
      <c r="C71" s="16"/>
      <c r="D71" s="16"/>
      <c r="E71" s="16"/>
      <c r="F71" s="16"/>
      <c r="G71" s="28"/>
    </row>
    <row r="72" spans="1:7" ht="12.75" hidden="1">
      <c r="A72" s="16"/>
      <c r="B72" s="16"/>
      <c r="C72" s="16"/>
      <c r="D72" s="16"/>
      <c r="E72" s="16"/>
      <c r="F72" s="16"/>
      <c r="G72" s="28"/>
    </row>
    <row r="73" spans="1:7" ht="27" customHeight="1">
      <c r="A73" s="16"/>
      <c r="B73" s="16"/>
      <c r="C73" s="16"/>
      <c r="D73" s="16"/>
      <c r="E73" s="16"/>
      <c r="F73" s="16"/>
      <c r="G73" s="28"/>
    </row>
    <row r="74" spans="1:10" ht="27.75" customHeight="1">
      <c r="A74" s="98"/>
      <c r="B74" s="99"/>
      <c r="C74" s="99"/>
      <c r="D74" s="100"/>
      <c r="E74" s="32"/>
      <c r="F74" s="30"/>
      <c r="G74" s="30"/>
      <c r="H74" s="91"/>
      <c r="J74" s="92"/>
    </row>
    <row r="75" spans="1:8" ht="54" customHeight="1" hidden="1">
      <c r="A75" s="16"/>
      <c r="B75" s="51"/>
      <c r="C75" s="51"/>
      <c r="D75" s="70"/>
      <c r="E75" s="30"/>
      <c r="F75" s="30"/>
      <c r="G75" s="32"/>
      <c r="H75" s="3"/>
    </row>
    <row r="76" spans="1:8" ht="69" customHeight="1" hidden="1">
      <c r="A76" s="16"/>
      <c r="B76" s="51"/>
      <c r="C76" s="51"/>
      <c r="D76" s="70"/>
      <c r="E76" s="30"/>
      <c r="F76" s="30"/>
      <c r="G76" s="32"/>
      <c r="H76" s="3"/>
    </row>
    <row r="77" spans="1:8" ht="51.75" customHeight="1" hidden="1">
      <c r="A77" s="16"/>
      <c r="B77" s="51"/>
      <c r="C77" s="51"/>
      <c r="D77" s="4"/>
      <c r="E77" s="30"/>
      <c r="F77" s="30"/>
      <c r="G77" s="32"/>
      <c r="H77" s="3"/>
    </row>
    <row r="78" spans="1:8" ht="69.75" customHeight="1" hidden="1">
      <c r="A78" s="16"/>
      <c r="B78" s="51"/>
      <c r="C78" s="51"/>
      <c r="D78" s="70"/>
      <c r="E78" s="30"/>
      <c r="F78" s="30"/>
      <c r="G78" s="32"/>
      <c r="H78" s="3"/>
    </row>
    <row r="79" spans="1:8" ht="73.5" customHeight="1" hidden="1">
      <c r="A79" s="16"/>
      <c r="B79" s="51"/>
      <c r="C79" s="51"/>
      <c r="D79" s="70"/>
      <c r="E79" s="30"/>
      <c r="F79" s="30"/>
      <c r="G79" s="32"/>
      <c r="H79" s="3"/>
    </row>
    <row r="80" spans="1:8" ht="17.25" customHeight="1" hidden="1">
      <c r="A80" s="16"/>
      <c r="B80" s="51"/>
      <c r="C80" s="51"/>
      <c r="D80" s="4"/>
      <c r="E80" s="40"/>
      <c r="F80" s="40"/>
      <c r="G80" s="40"/>
      <c r="H80" s="3"/>
    </row>
    <row r="81" spans="1:8" ht="27" customHeight="1" hidden="1">
      <c r="A81" s="16"/>
      <c r="B81" s="51"/>
      <c r="C81" s="51"/>
      <c r="D81" s="4"/>
      <c r="E81" s="40"/>
      <c r="F81" s="40"/>
      <c r="G81" s="40"/>
      <c r="H81" s="3"/>
    </row>
    <row r="82" spans="1:8" ht="39" customHeight="1" hidden="1">
      <c r="A82" s="16"/>
      <c r="B82" s="16"/>
      <c r="C82" s="16"/>
      <c r="D82" s="16"/>
      <c r="E82" s="30"/>
      <c r="F82" s="30"/>
      <c r="G82" s="32"/>
      <c r="H82" s="3"/>
    </row>
    <row r="83" spans="1:8" ht="39" customHeight="1" hidden="1">
      <c r="A83" s="16"/>
      <c r="B83" s="16"/>
      <c r="C83" s="16"/>
      <c r="D83" s="16"/>
      <c r="E83" s="30"/>
      <c r="F83" s="30"/>
      <c r="G83" s="32"/>
      <c r="H83" s="3"/>
    </row>
    <row r="84" spans="1:8" ht="39" customHeight="1" hidden="1">
      <c r="A84" s="16"/>
      <c r="B84" s="16"/>
      <c r="C84" s="16"/>
      <c r="D84" s="16"/>
      <c r="E84" s="30"/>
      <c r="F84" s="30"/>
      <c r="G84" s="32"/>
      <c r="H84" s="3"/>
    </row>
    <row r="85" spans="1:8" ht="35.25" customHeight="1">
      <c r="A85" s="16"/>
      <c r="B85" s="16"/>
      <c r="C85" s="16"/>
      <c r="D85" s="61" t="s">
        <v>137</v>
      </c>
      <c r="E85" s="60">
        <f>E74+E75+E76+E78+E79</f>
        <v>0</v>
      </c>
      <c r="F85" s="60">
        <f>F74+F75+F76+F78+F79</f>
        <v>0</v>
      </c>
      <c r="G85" s="60">
        <f>G74+G75+G76+G78+G79</f>
        <v>0</v>
      </c>
      <c r="H85" s="3"/>
    </row>
    <row r="86" spans="1:8" ht="12.75" hidden="1">
      <c r="A86" s="16"/>
      <c r="B86" s="16"/>
      <c r="C86" s="16"/>
      <c r="H86" s="3"/>
    </row>
    <row r="87" spans="1:8" ht="12.75" hidden="1">
      <c r="A87" s="16"/>
      <c r="B87" s="16"/>
      <c r="C87" s="16"/>
      <c r="D87" s="54"/>
      <c r="E87" s="54"/>
      <c r="F87" s="42"/>
      <c r="G87" s="43"/>
      <c r="H87" s="90"/>
    </row>
    <row r="88" spans="1:8" ht="12.75" hidden="1">
      <c r="A88" s="16"/>
      <c r="B88" s="16"/>
      <c r="C88" s="16"/>
      <c r="G88" s="11" t="s">
        <v>49</v>
      </c>
      <c r="H88" s="3"/>
    </row>
    <row r="89" spans="1:8" ht="12.75" hidden="1">
      <c r="A89" s="16"/>
      <c r="B89" s="16"/>
      <c r="C89" s="16"/>
      <c r="H89" s="3"/>
    </row>
    <row r="90" spans="1:8" ht="12.75" hidden="1">
      <c r="A90" s="35"/>
      <c r="B90" s="35"/>
      <c r="C90" s="35"/>
      <c r="H90" s="3"/>
    </row>
    <row r="91" spans="1:8" ht="34.5" customHeight="1">
      <c r="A91" s="16"/>
      <c r="B91" s="16"/>
      <c r="C91" s="16"/>
      <c r="D91" s="16"/>
      <c r="E91" s="16"/>
      <c r="F91" s="16"/>
      <c r="G91" s="28"/>
      <c r="H91" s="3"/>
    </row>
    <row r="92" spans="1:8" ht="39.75" customHeight="1" hidden="1">
      <c r="A92" s="16"/>
      <c r="B92" s="16"/>
      <c r="C92" s="16"/>
      <c r="D92" s="16" t="s">
        <v>49</v>
      </c>
      <c r="E92" s="30"/>
      <c r="F92" s="16"/>
      <c r="G92" s="28"/>
      <c r="H92" s="3"/>
    </row>
    <row r="93" spans="1:8" ht="42" customHeight="1" hidden="1">
      <c r="A93" s="16"/>
      <c r="B93" s="16"/>
      <c r="C93" s="16"/>
      <c r="D93" s="16"/>
      <c r="E93" s="30"/>
      <c r="F93" s="30"/>
      <c r="G93" s="32"/>
      <c r="H93" s="3"/>
    </row>
    <row r="94" spans="1:8" ht="36" customHeight="1" hidden="1">
      <c r="A94" s="16"/>
      <c r="B94" s="16"/>
      <c r="C94" s="16"/>
      <c r="D94" s="16"/>
      <c r="E94" s="16"/>
      <c r="F94" s="16"/>
      <c r="G94" s="28"/>
      <c r="H94" s="3"/>
    </row>
    <row r="95" spans="1:8" ht="40.5" customHeight="1" hidden="1">
      <c r="A95" s="16"/>
      <c r="B95" s="16"/>
      <c r="C95" s="16"/>
      <c r="D95" s="16" t="s">
        <v>49</v>
      </c>
      <c r="E95" s="16"/>
      <c r="F95" s="16"/>
      <c r="G95" s="28"/>
      <c r="H95" s="3"/>
    </row>
    <row r="96" spans="1:8" ht="48.75" customHeight="1" hidden="1">
      <c r="A96" s="16"/>
      <c r="B96" s="16"/>
      <c r="C96" s="16"/>
      <c r="D96" s="16"/>
      <c r="E96" s="16"/>
      <c r="F96" s="16"/>
      <c r="G96" s="28"/>
      <c r="H96" s="3"/>
    </row>
    <row r="97" spans="1:8" ht="39.75" customHeight="1" hidden="1">
      <c r="A97" s="16"/>
      <c r="B97" s="16"/>
      <c r="C97" s="16"/>
      <c r="D97" s="16"/>
      <c r="E97" s="16"/>
      <c r="F97" s="16"/>
      <c r="G97" s="28"/>
      <c r="H97" s="3"/>
    </row>
    <row r="98" spans="1:8" ht="55.5" customHeight="1" hidden="1">
      <c r="A98" s="16"/>
      <c r="B98" s="16"/>
      <c r="C98" s="16"/>
      <c r="D98" s="16"/>
      <c r="E98" s="16"/>
      <c r="F98" s="16"/>
      <c r="G98" s="28"/>
      <c r="H98" s="3"/>
    </row>
    <row r="99" spans="1:8" ht="52.5" customHeight="1" hidden="1">
      <c r="A99" s="16"/>
      <c r="B99" s="16"/>
      <c r="C99" s="16"/>
      <c r="D99" s="16"/>
      <c r="E99" s="16"/>
      <c r="F99" s="16"/>
      <c r="G99" s="28"/>
      <c r="H99" s="3"/>
    </row>
    <row r="100" spans="1:7" ht="12.75" hidden="1">
      <c r="A100" s="16"/>
      <c r="B100" s="16"/>
      <c r="C100" s="16"/>
      <c r="D100" s="16"/>
      <c r="E100" s="16"/>
      <c r="F100" s="16"/>
      <c r="G100" s="28"/>
    </row>
    <row r="101" spans="1:7" ht="12.75" hidden="1">
      <c r="A101" s="16"/>
      <c r="B101" s="16"/>
      <c r="C101" s="16"/>
      <c r="D101" s="16"/>
      <c r="E101" s="16"/>
      <c r="F101" s="16"/>
      <c r="G101" s="28"/>
    </row>
    <row r="102" spans="1:7" ht="12.75" hidden="1">
      <c r="A102" s="16"/>
      <c r="B102" s="16"/>
      <c r="C102" s="16"/>
      <c r="D102" s="16"/>
      <c r="E102" s="16"/>
      <c r="F102" s="16"/>
      <c r="G102" s="28"/>
    </row>
    <row r="103" spans="1:7" ht="12.75" hidden="1">
      <c r="A103" s="16"/>
      <c r="B103" s="16"/>
      <c r="C103" s="16"/>
      <c r="D103" s="16"/>
      <c r="E103" s="16"/>
      <c r="F103" s="16"/>
      <c r="G103" s="28"/>
    </row>
    <row r="104" spans="1:7" ht="12.75" hidden="1">
      <c r="A104" s="16"/>
      <c r="B104" s="16"/>
      <c r="C104" s="16"/>
      <c r="D104" s="16"/>
      <c r="E104" s="16"/>
      <c r="F104" s="16"/>
      <c r="G104" s="28"/>
    </row>
    <row r="105" spans="1:7" ht="12.75" hidden="1">
      <c r="A105" s="16"/>
      <c r="B105" s="16"/>
      <c r="C105" s="16"/>
      <c r="D105" s="16"/>
      <c r="E105" s="16"/>
      <c r="F105" s="16"/>
      <c r="G105" s="28"/>
    </row>
    <row r="106" spans="1:7" ht="12.75" hidden="1">
      <c r="A106" s="16"/>
      <c r="B106" s="16"/>
      <c r="C106" s="16"/>
      <c r="D106" s="16"/>
      <c r="E106" s="16"/>
      <c r="F106" s="16"/>
      <c r="G106" s="28"/>
    </row>
    <row r="107" spans="1:7" ht="12.75" hidden="1">
      <c r="A107" s="16"/>
      <c r="B107" s="16"/>
      <c r="C107" s="16"/>
      <c r="D107" s="16"/>
      <c r="E107" s="16"/>
      <c r="F107" s="16"/>
      <c r="G107" s="28"/>
    </row>
    <row r="108" spans="1:7" ht="12.75" hidden="1">
      <c r="A108" s="16"/>
      <c r="B108" s="16"/>
      <c r="C108" s="16"/>
      <c r="D108" s="16"/>
      <c r="E108" s="16"/>
      <c r="F108" s="16"/>
      <c r="G108" s="28"/>
    </row>
    <row r="109" spans="1:7" ht="12.75" hidden="1">
      <c r="A109" s="16"/>
      <c r="B109" s="16"/>
      <c r="C109" s="16"/>
      <c r="D109" s="16"/>
      <c r="E109" s="16"/>
      <c r="F109" s="16"/>
      <c r="G109" s="28"/>
    </row>
    <row r="110" spans="1:7" ht="12.75" hidden="1">
      <c r="A110" s="16"/>
      <c r="B110" s="16"/>
      <c r="C110" s="16"/>
      <c r="D110" s="16"/>
      <c r="E110" s="16"/>
      <c r="F110" s="16"/>
      <c r="G110" s="28"/>
    </row>
    <row r="111" spans="1:7" ht="12.75" hidden="1">
      <c r="A111" s="16"/>
      <c r="B111" s="16"/>
      <c r="C111" s="16"/>
      <c r="D111" s="16"/>
      <c r="E111" s="16"/>
      <c r="F111" s="16"/>
      <c r="G111" s="28"/>
    </row>
    <row r="112" spans="1:7" ht="12.75" hidden="1">
      <c r="A112" s="16"/>
      <c r="B112" s="16"/>
      <c r="C112" s="16"/>
      <c r="D112" s="16"/>
      <c r="E112" s="16"/>
      <c r="F112" s="16"/>
      <c r="G112" s="28"/>
    </row>
    <row r="113" spans="1:7" ht="12.75" hidden="1">
      <c r="A113" s="16"/>
      <c r="B113" s="16"/>
      <c r="C113" s="16"/>
      <c r="D113" s="16"/>
      <c r="E113" s="16"/>
      <c r="F113" s="16"/>
      <c r="G113" s="28"/>
    </row>
    <row r="114" spans="1:7" ht="12.75" hidden="1">
      <c r="A114" s="16"/>
      <c r="B114" s="16"/>
      <c r="C114" s="16"/>
      <c r="D114" s="16"/>
      <c r="E114" s="16"/>
      <c r="F114" s="16"/>
      <c r="G114" s="28"/>
    </row>
  </sheetData>
  <sheetProtection/>
  <mergeCells count="7">
    <mergeCell ref="A24:D24"/>
    <mergeCell ref="A1:G1"/>
    <mergeCell ref="A3:A4"/>
    <mergeCell ref="B3:B4"/>
    <mergeCell ref="C3:C4"/>
    <mergeCell ref="D3:D4"/>
    <mergeCell ref="E3:G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6">
      <selection activeCell="D14" sqref="D14"/>
    </sheetView>
  </sheetViews>
  <sheetFormatPr defaultColWidth="9.140625" defaultRowHeight="12.75"/>
  <cols>
    <col min="1" max="1" width="48.421875" style="0" customWidth="1"/>
    <col min="2" max="2" width="4.7109375" style="0" hidden="1" customWidth="1"/>
    <col min="3" max="3" width="16.421875" style="0" customWidth="1"/>
    <col min="4" max="4" width="15.57421875" style="0" customWidth="1"/>
    <col min="5" max="5" width="10.57421875" style="0" hidden="1" customWidth="1"/>
  </cols>
  <sheetData>
    <row r="1" spans="1:5" ht="12.75">
      <c r="A1" s="223" t="s">
        <v>64</v>
      </c>
      <c r="B1" s="223"/>
      <c r="C1" s="223"/>
      <c r="D1" s="223"/>
      <c r="E1" s="103"/>
    </row>
    <row r="2" spans="1:5" ht="12.75">
      <c r="A2" s="223" t="s">
        <v>123</v>
      </c>
      <c r="B2" s="224"/>
      <c r="C2" s="224"/>
      <c r="D2" s="224"/>
      <c r="E2" s="224"/>
    </row>
    <row r="3" spans="1:5" ht="12.75">
      <c r="A3" s="104"/>
      <c r="B3" s="105"/>
      <c r="C3" s="105"/>
      <c r="D3" s="106"/>
      <c r="E3" s="107"/>
    </row>
    <row r="4" spans="1:5" ht="12.75">
      <c r="A4" s="108"/>
      <c r="B4" s="109"/>
      <c r="C4" s="109"/>
      <c r="D4" s="110"/>
      <c r="E4" s="105"/>
    </row>
    <row r="5" spans="1:5" ht="26.25">
      <c r="A5" s="225" t="s">
        <v>65</v>
      </c>
      <c r="B5" s="226"/>
      <c r="C5" s="111" t="s">
        <v>66</v>
      </c>
      <c r="D5" s="226" t="s">
        <v>67</v>
      </c>
      <c r="E5" s="112"/>
    </row>
    <row r="6" spans="1:5" ht="11.25" customHeight="1" hidden="1">
      <c r="A6" s="225"/>
      <c r="B6" s="226"/>
      <c r="C6" s="111"/>
      <c r="D6" s="226"/>
      <c r="E6" s="113" t="s">
        <v>68</v>
      </c>
    </row>
    <row r="7" spans="1:5" ht="12.75">
      <c r="A7" s="114">
        <v>1</v>
      </c>
      <c r="B7" s="115"/>
      <c r="C7" s="115">
        <v>2</v>
      </c>
      <c r="D7" s="115">
        <v>3</v>
      </c>
      <c r="E7" s="116">
        <v>4</v>
      </c>
    </row>
    <row r="8" spans="1:5" ht="32.25" customHeight="1">
      <c r="A8" s="117" t="s">
        <v>124</v>
      </c>
      <c r="B8" s="118"/>
      <c r="C8" s="165">
        <v>5120390.91</v>
      </c>
      <c r="D8" s="166">
        <v>0</v>
      </c>
      <c r="E8" s="116"/>
    </row>
    <row r="9" spans="1:5" ht="21.75" customHeight="1">
      <c r="A9" s="117" t="s">
        <v>125</v>
      </c>
      <c r="B9" s="118"/>
      <c r="C9" s="165">
        <v>8065.93</v>
      </c>
      <c r="D9" s="167">
        <v>0</v>
      </c>
      <c r="E9" s="116"/>
    </row>
    <row r="10" spans="1:5" ht="24" customHeight="1">
      <c r="A10" s="117" t="s">
        <v>70</v>
      </c>
      <c r="B10" s="118"/>
      <c r="C10" s="168">
        <v>1464.1</v>
      </c>
      <c r="D10" s="168">
        <v>1464.1</v>
      </c>
      <c r="E10" s="116"/>
    </row>
    <row r="11" spans="1:5" ht="33.75" customHeight="1">
      <c r="A11" s="117" t="s">
        <v>71</v>
      </c>
      <c r="B11" s="118"/>
      <c r="C11" s="168">
        <v>51899.12</v>
      </c>
      <c r="D11" s="168">
        <v>38256.51</v>
      </c>
      <c r="E11" s="116"/>
    </row>
    <row r="12" spans="1:5" ht="36" customHeight="1">
      <c r="A12" s="117" t="s">
        <v>72</v>
      </c>
      <c r="B12" s="119"/>
      <c r="C12" s="168">
        <v>0</v>
      </c>
      <c r="D12" s="168">
        <v>0</v>
      </c>
      <c r="E12" s="116"/>
    </row>
    <row r="13" spans="1:5" ht="35.25" customHeight="1">
      <c r="A13" s="117" t="s">
        <v>73</v>
      </c>
      <c r="B13" s="119"/>
      <c r="C13" s="168">
        <v>18126113.37</v>
      </c>
      <c r="D13" s="168">
        <v>0</v>
      </c>
      <c r="E13" s="116"/>
    </row>
    <row r="14" spans="1:5" ht="33" customHeight="1">
      <c r="A14" s="117" t="s">
        <v>74</v>
      </c>
      <c r="B14" s="119"/>
      <c r="C14" s="168">
        <v>2340831.25</v>
      </c>
      <c r="D14" s="168">
        <v>2340831.25</v>
      </c>
      <c r="E14" s="116"/>
    </row>
    <row r="15" spans="1:5" ht="36.75" customHeight="1">
      <c r="A15" s="117" t="s">
        <v>75</v>
      </c>
      <c r="B15" s="119"/>
      <c r="C15" s="168">
        <v>43456.38</v>
      </c>
      <c r="D15" s="168">
        <v>43456.38</v>
      </c>
      <c r="E15" s="116"/>
    </row>
    <row r="16" spans="1:5" ht="56.25" customHeight="1">
      <c r="A16" s="117" t="s">
        <v>119</v>
      </c>
      <c r="B16" s="119"/>
      <c r="C16" s="168"/>
      <c r="D16" s="168"/>
      <c r="E16" s="116"/>
    </row>
    <row r="17" spans="1:5" ht="33.75" customHeight="1">
      <c r="A17" s="117" t="s">
        <v>76</v>
      </c>
      <c r="B17" s="119"/>
      <c r="C17" s="168">
        <v>0</v>
      </c>
      <c r="D17" s="168">
        <v>0</v>
      </c>
      <c r="E17" s="116"/>
    </row>
    <row r="18" spans="1:5" ht="36" customHeight="1">
      <c r="A18" s="117" t="s">
        <v>77</v>
      </c>
      <c r="B18" s="119"/>
      <c r="C18" s="168">
        <v>0</v>
      </c>
      <c r="D18" s="168">
        <v>0</v>
      </c>
      <c r="E18" s="116"/>
    </row>
    <row r="19" spans="1:5" ht="30.75" customHeight="1">
      <c r="A19" s="117" t="s">
        <v>78</v>
      </c>
      <c r="B19" s="119"/>
      <c r="C19" s="168">
        <v>1103.14</v>
      </c>
      <c r="D19" s="168">
        <v>0</v>
      </c>
      <c r="E19" s="116"/>
    </row>
    <row r="20" spans="1:5" ht="30" customHeight="1">
      <c r="A20" s="117" t="s">
        <v>79</v>
      </c>
      <c r="B20" s="119"/>
      <c r="C20" s="168">
        <v>0</v>
      </c>
      <c r="D20" s="168">
        <v>0</v>
      </c>
      <c r="E20" s="116"/>
    </row>
    <row r="21" spans="1:5" ht="28.5" customHeight="1">
      <c r="A21" s="117" t="s">
        <v>80</v>
      </c>
      <c r="B21" s="119"/>
      <c r="C21" s="168">
        <v>0</v>
      </c>
      <c r="D21" s="168">
        <v>0</v>
      </c>
      <c r="E21" s="116"/>
    </row>
    <row r="22" spans="1:5" ht="32.25" customHeight="1">
      <c r="A22" s="117" t="s">
        <v>81</v>
      </c>
      <c r="B22" s="119"/>
      <c r="C22" s="168">
        <v>0</v>
      </c>
      <c r="D22" s="168">
        <v>0</v>
      </c>
      <c r="E22" s="116"/>
    </row>
    <row r="23" spans="1:5" ht="29.25" customHeight="1">
      <c r="A23" s="117" t="s">
        <v>82</v>
      </c>
      <c r="B23" s="119"/>
      <c r="C23" s="168">
        <v>140900</v>
      </c>
      <c r="D23" s="168">
        <v>140900</v>
      </c>
      <c r="E23" s="116"/>
    </row>
    <row r="24" spans="1:5" ht="19.5" customHeight="1">
      <c r="A24" s="117" t="s">
        <v>83</v>
      </c>
      <c r="B24" s="119"/>
      <c r="C24" s="168">
        <v>21508.93</v>
      </c>
      <c r="D24" s="170">
        <v>0</v>
      </c>
      <c r="E24" s="116"/>
    </row>
    <row r="25" spans="1:5" ht="39" customHeight="1">
      <c r="A25" s="169" t="s">
        <v>102</v>
      </c>
      <c r="B25" s="119"/>
      <c r="C25" s="168">
        <v>490733.7</v>
      </c>
      <c r="D25" s="165">
        <v>466750.42</v>
      </c>
      <c r="E25" s="116"/>
    </row>
    <row r="26" spans="1:5" ht="18.75" customHeight="1">
      <c r="A26" s="117" t="s">
        <v>84</v>
      </c>
      <c r="B26" s="119"/>
      <c r="C26" s="171">
        <f>SUM(C8:C25)</f>
        <v>26346466.83</v>
      </c>
      <c r="D26" s="172">
        <f>SUM(D8:D25)</f>
        <v>3031658.6599999997</v>
      </c>
      <c r="E26" s="116"/>
    </row>
    <row r="27" spans="1:5" ht="12.75">
      <c r="A27" s="117"/>
      <c r="B27" s="119"/>
      <c r="C27" s="119"/>
      <c r="D27" s="119"/>
      <c r="E27" s="116"/>
    </row>
  </sheetData>
  <sheetProtection/>
  <mergeCells count="5">
    <mergeCell ref="A1:D1"/>
    <mergeCell ref="A2:E2"/>
    <mergeCell ref="A5:A6"/>
    <mergeCell ref="B5:B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23">
      <selection activeCell="C8" sqref="C8"/>
    </sheetView>
  </sheetViews>
  <sheetFormatPr defaultColWidth="9.140625" defaultRowHeight="12.75"/>
  <cols>
    <col min="1" max="1" width="53.8515625" style="0" customWidth="1"/>
    <col min="2" max="2" width="17.00390625" style="0" customWidth="1"/>
    <col min="3" max="3" width="13.7109375" style="0" customWidth="1"/>
  </cols>
  <sheetData>
    <row r="1" spans="1:3" ht="12.75">
      <c r="A1" s="227" t="s">
        <v>85</v>
      </c>
      <c r="B1" s="227"/>
      <c r="C1" s="227"/>
    </row>
    <row r="2" spans="1:3" ht="12.75">
      <c r="A2" s="227" t="s">
        <v>122</v>
      </c>
      <c r="B2" s="228"/>
      <c r="C2" s="228"/>
    </row>
    <row r="3" spans="1:3" ht="5.25" customHeight="1">
      <c r="A3" s="120"/>
      <c r="B3" s="120"/>
      <c r="C3" s="121"/>
    </row>
    <row r="4" spans="1:3" ht="12.75" hidden="1">
      <c r="A4" s="122"/>
      <c r="B4" s="123"/>
      <c r="C4" s="124"/>
    </row>
    <row r="5" spans="1:3" ht="12.75">
      <c r="A5" s="229" t="s">
        <v>65</v>
      </c>
      <c r="B5" s="230" t="s">
        <v>66</v>
      </c>
      <c r="C5" s="230" t="s">
        <v>67</v>
      </c>
    </row>
    <row r="6" spans="1:3" ht="12.75">
      <c r="A6" s="229"/>
      <c r="B6" s="230"/>
      <c r="C6" s="230"/>
    </row>
    <row r="7" spans="1:3" ht="12.75">
      <c r="A7" s="125">
        <v>1</v>
      </c>
      <c r="B7" s="126">
        <v>2</v>
      </c>
      <c r="C7" s="126">
        <v>3</v>
      </c>
    </row>
    <row r="8" spans="1:3" ht="24.75" customHeight="1">
      <c r="A8" s="177" t="s">
        <v>69</v>
      </c>
      <c r="B8" s="173">
        <v>477936755.95</v>
      </c>
      <c r="C8" s="173">
        <v>348534822.95</v>
      </c>
    </row>
    <row r="9" spans="1:3" ht="18.75" customHeight="1">
      <c r="A9" s="127" t="s">
        <v>86</v>
      </c>
      <c r="B9" s="174">
        <v>0</v>
      </c>
      <c r="C9" s="174"/>
    </row>
    <row r="10" spans="1:3" ht="19.5" customHeight="1">
      <c r="A10" s="127" t="s">
        <v>87</v>
      </c>
      <c r="B10" s="175"/>
      <c r="C10" s="175"/>
    </row>
    <row r="11" spans="1:3" ht="18" customHeight="1">
      <c r="A11" s="127" t="s">
        <v>88</v>
      </c>
      <c r="B11" s="174">
        <v>0</v>
      </c>
      <c r="C11" s="174"/>
    </row>
    <row r="12" spans="1:3" ht="24.75" customHeight="1">
      <c r="A12" s="127" t="s">
        <v>89</v>
      </c>
      <c r="B12" s="174">
        <v>0</v>
      </c>
      <c r="C12" s="174">
        <v>0</v>
      </c>
    </row>
    <row r="13" spans="1:3" ht="27" customHeight="1">
      <c r="A13" s="127" t="s">
        <v>90</v>
      </c>
      <c r="B13" s="174"/>
      <c r="C13" s="174"/>
    </row>
    <row r="14" spans="1:3" ht="27" customHeight="1">
      <c r="A14" s="127" t="s">
        <v>91</v>
      </c>
      <c r="B14" s="174">
        <v>0</v>
      </c>
      <c r="C14" s="174">
        <v>0</v>
      </c>
    </row>
    <row r="15" spans="1:3" ht="26.25" customHeight="1">
      <c r="A15" s="127" t="s">
        <v>92</v>
      </c>
      <c r="B15" s="174">
        <v>0</v>
      </c>
      <c r="C15" s="174">
        <v>0</v>
      </c>
    </row>
    <row r="16" spans="1:3" ht="25.5" customHeight="1">
      <c r="A16" s="127" t="s">
        <v>93</v>
      </c>
      <c r="B16" s="175">
        <v>347840.7</v>
      </c>
      <c r="C16" s="175">
        <v>0</v>
      </c>
    </row>
    <row r="17" spans="1:3" ht="24" customHeight="1">
      <c r="A17" s="127" t="s">
        <v>94</v>
      </c>
      <c r="B17" s="174">
        <v>467681.74</v>
      </c>
      <c r="C17" s="174">
        <v>0</v>
      </c>
    </row>
    <row r="18" spans="1:3" ht="18" customHeight="1">
      <c r="A18" s="127" t="s">
        <v>95</v>
      </c>
      <c r="B18" s="174"/>
      <c r="C18" s="174"/>
    </row>
    <row r="19" spans="1:3" ht="21.75" customHeight="1">
      <c r="A19" s="127" t="s">
        <v>96</v>
      </c>
      <c r="B19" s="174"/>
      <c r="C19" s="174"/>
    </row>
    <row r="20" spans="1:3" ht="24.75" customHeight="1">
      <c r="A20" s="127" t="s">
        <v>97</v>
      </c>
      <c r="B20" s="174"/>
      <c r="C20" s="174"/>
    </row>
    <row r="21" spans="1:3" ht="24" customHeight="1">
      <c r="A21" s="127" t="s">
        <v>98</v>
      </c>
      <c r="B21" s="175">
        <v>0</v>
      </c>
      <c r="C21" s="175">
        <v>0</v>
      </c>
    </row>
    <row r="22" spans="1:3" ht="15" customHeight="1">
      <c r="A22" s="127" t="s">
        <v>99</v>
      </c>
      <c r="B22" s="174">
        <v>0</v>
      </c>
      <c r="C22" s="174">
        <v>0</v>
      </c>
    </row>
    <row r="23" spans="1:3" ht="24" customHeight="1">
      <c r="A23" s="127" t="s">
        <v>100</v>
      </c>
      <c r="B23" s="174">
        <v>360300</v>
      </c>
      <c r="C23" s="174"/>
    </row>
    <row r="24" spans="1:3" ht="22.5" customHeight="1">
      <c r="A24" s="127" t="s">
        <v>101</v>
      </c>
      <c r="B24" s="174">
        <v>631625.95</v>
      </c>
      <c r="C24" s="174">
        <v>826</v>
      </c>
    </row>
    <row r="25" spans="1:3" ht="24" customHeight="1">
      <c r="A25" s="127" t="s">
        <v>120</v>
      </c>
      <c r="B25" s="174">
        <v>460492.32</v>
      </c>
      <c r="C25" s="174">
        <v>0</v>
      </c>
    </row>
    <row r="26" spans="2:3" ht="31.5" customHeight="1" hidden="1">
      <c r="B26" s="174"/>
      <c r="C26" s="174"/>
    </row>
    <row r="27" spans="1:3" ht="18.75" customHeight="1">
      <c r="A27" s="176" t="s">
        <v>121</v>
      </c>
      <c r="B27" s="174">
        <v>29947990.43</v>
      </c>
      <c r="C27" s="174">
        <v>0</v>
      </c>
    </row>
    <row r="28" spans="1:3" ht="21.75" customHeight="1">
      <c r="A28" s="127" t="s">
        <v>102</v>
      </c>
      <c r="B28" s="174">
        <v>0</v>
      </c>
      <c r="C28" s="174">
        <v>0</v>
      </c>
    </row>
    <row r="29" spans="1:3" ht="18.75" customHeight="1">
      <c r="A29" s="127" t="s">
        <v>103</v>
      </c>
      <c r="B29" s="174"/>
      <c r="C29" s="174"/>
    </row>
    <row r="30" spans="1:3" ht="36" customHeight="1">
      <c r="A30" s="127" t="s">
        <v>104</v>
      </c>
      <c r="B30" s="174">
        <v>0</v>
      </c>
      <c r="C30" s="174">
        <v>0</v>
      </c>
    </row>
    <row r="31" spans="1:3" ht="24" customHeight="1">
      <c r="A31" s="127" t="s">
        <v>105</v>
      </c>
      <c r="B31" s="174">
        <v>0</v>
      </c>
      <c r="C31" s="174">
        <v>0</v>
      </c>
    </row>
    <row r="32" spans="1:3" ht="24.75" customHeight="1">
      <c r="A32" s="127" t="s">
        <v>106</v>
      </c>
      <c r="B32" s="174">
        <v>0</v>
      </c>
      <c r="C32" s="174"/>
    </row>
    <row r="33" spans="1:3" ht="27" customHeight="1">
      <c r="A33" s="127" t="s">
        <v>107</v>
      </c>
      <c r="B33" s="174">
        <v>0</v>
      </c>
      <c r="C33" s="174">
        <v>0</v>
      </c>
    </row>
    <row r="34" spans="1:3" ht="25.5" customHeight="1">
      <c r="A34" s="127" t="s">
        <v>108</v>
      </c>
      <c r="B34" s="174">
        <v>0</v>
      </c>
      <c r="C34" s="174">
        <v>0</v>
      </c>
    </row>
    <row r="35" spans="1:3" ht="18" customHeight="1">
      <c r="A35" s="127" t="s">
        <v>109</v>
      </c>
      <c r="B35" s="174"/>
      <c r="C35" s="174"/>
    </row>
    <row r="36" spans="1:3" ht="15" customHeight="1">
      <c r="A36" s="127" t="s">
        <v>110</v>
      </c>
      <c r="B36" s="174">
        <v>0</v>
      </c>
      <c r="C36" s="174">
        <v>0</v>
      </c>
    </row>
    <row r="37" spans="1:3" ht="18.75" customHeight="1">
      <c r="A37" s="127" t="s">
        <v>111</v>
      </c>
      <c r="B37" s="175">
        <f>B8+B9+B10+B11+B12+B13+B14+B15+B16+B17+B18+B19+B20+B21+B22+B23+B24+B25+B28+B29+B30+B31+B32+B33+B34+B35+B36+B27</f>
        <v>510152687.09</v>
      </c>
      <c r="C37" s="175">
        <f>C8+C9+C10+C11+C12+C13+C14+C15+C16+C17+C18+C19+C20+C21+C22+C23+C24+C25+C27+C28+C29+C30+C31+C32+C33+C34+C35+C36</f>
        <v>348535648.95</v>
      </c>
    </row>
  </sheetData>
  <sheetProtection/>
  <mergeCells count="5">
    <mergeCell ref="A1:C1"/>
    <mergeCell ref="A2:C2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51.8515625" style="0" customWidth="1"/>
    <col min="2" max="2" width="21.7109375" style="0" customWidth="1"/>
    <col min="3" max="3" width="17.57421875" style="0" customWidth="1"/>
    <col min="4" max="4" width="17.140625" style="0" customWidth="1"/>
    <col min="5" max="5" width="8.8515625" style="0" hidden="1" customWidth="1"/>
  </cols>
  <sheetData>
    <row r="1" spans="1:4" ht="17.25">
      <c r="A1" s="231" t="s">
        <v>126</v>
      </c>
      <c r="B1" s="231"/>
      <c r="C1" s="232"/>
      <c r="D1" s="128"/>
    </row>
    <row r="2" spans="1:4" ht="24" customHeight="1">
      <c r="A2" s="129"/>
      <c r="B2" s="129"/>
      <c r="C2" s="129"/>
      <c r="D2" s="130" t="s">
        <v>50</v>
      </c>
    </row>
    <row r="3" spans="1:5" ht="15" hidden="1">
      <c r="A3" s="131"/>
      <c r="B3" s="233"/>
      <c r="C3" s="233"/>
      <c r="D3" s="233"/>
      <c r="E3" s="234"/>
    </row>
    <row r="4" ht="12.75" hidden="1"/>
    <row r="5" spans="1:5" ht="15">
      <c r="A5" s="133"/>
      <c r="B5" s="235" t="s">
        <v>112</v>
      </c>
      <c r="C5" s="237" t="s">
        <v>18</v>
      </c>
      <c r="D5" s="238"/>
      <c r="E5" s="132"/>
    </row>
    <row r="6" spans="1:5" ht="46.5" customHeight="1">
      <c r="A6" s="134"/>
      <c r="B6" s="236"/>
      <c r="C6" s="164" t="s">
        <v>21</v>
      </c>
      <c r="D6" s="164" t="s">
        <v>19</v>
      </c>
      <c r="E6" s="135"/>
    </row>
    <row r="7" spans="1:5" ht="6" customHeight="1" hidden="1">
      <c r="A7" s="156"/>
      <c r="B7" s="157"/>
      <c r="C7" s="158"/>
      <c r="D7" s="158"/>
      <c r="E7" s="135"/>
    </row>
    <row r="8" spans="1:5" ht="13.5" hidden="1">
      <c r="A8" s="156"/>
      <c r="B8" s="157"/>
      <c r="C8" s="158"/>
      <c r="D8" s="158"/>
      <c r="E8" s="135"/>
    </row>
    <row r="9" spans="1:5" ht="13.5" hidden="1">
      <c r="A9" s="156"/>
      <c r="B9" s="157"/>
      <c r="C9" s="158"/>
      <c r="D9" s="158"/>
      <c r="E9" s="135"/>
    </row>
    <row r="10" spans="1:5" ht="13.5" hidden="1">
      <c r="A10" s="156"/>
      <c r="B10" s="157"/>
      <c r="C10" s="158"/>
      <c r="D10" s="158"/>
      <c r="E10" s="135"/>
    </row>
    <row r="11" spans="1:5" ht="13.5" hidden="1">
      <c r="A11" s="156"/>
      <c r="B11" s="157"/>
      <c r="C11" s="158"/>
      <c r="D11" s="158"/>
      <c r="E11" s="135"/>
    </row>
    <row r="12" spans="1:5" ht="13.5" hidden="1">
      <c r="A12" s="159"/>
      <c r="B12" s="160"/>
      <c r="C12" s="160"/>
      <c r="D12" s="160"/>
      <c r="E12" s="135"/>
    </row>
    <row r="13" spans="1:5" ht="13.5" hidden="1">
      <c r="A13" s="139"/>
      <c r="B13" s="140"/>
      <c r="C13" s="140"/>
      <c r="D13" s="140"/>
      <c r="E13" s="135"/>
    </row>
    <row r="14" spans="1:5" ht="13.5" hidden="1">
      <c r="A14" s="161"/>
      <c r="B14" s="160"/>
      <c r="C14" s="160"/>
      <c r="D14" s="160"/>
      <c r="E14" s="135"/>
    </row>
    <row r="15" spans="1:5" ht="14.25" hidden="1">
      <c r="A15" s="162"/>
      <c r="B15" s="163"/>
      <c r="C15" s="163"/>
      <c r="D15" s="163"/>
      <c r="E15" s="135"/>
    </row>
    <row r="16" spans="1:5" ht="13.5" customHeight="1">
      <c r="A16" s="141"/>
      <c r="B16" s="142"/>
      <c r="C16" s="142"/>
      <c r="D16" s="142"/>
      <c r="E16" s="135"/>
    </row>
    <row r="17" spans="1:5" ht="14.25" hidden="1">
      <c r="A17" s="141"/>
      <c r="B17" s="142"/>
      <c r="C17" s="142"/>
      <c r="D17" s="142"/>
      <c r="E17" s="135"/>
    </row>
    <row r="18" spans="1:5" ht="14.25" hidden="1">
      <c r="A18" s="143"/>
      <c r="B18" s="142"/>
      <c r="C18" s="142"/>
      <c r="D18" s="142"/>
      <c r="E18" s="135"/>
    </row>
    <row r="19" spans="1:5" ht="14.25" hidden="1">
      <c r="A19" s="143"/>
      <c r="B19" s="142"/>
      <c r="C19" s="142"/>
      <c r="D19" s="142"/>
      <c r="E19" s="135"/>
    </row>
    <row r="20" spans="1:5" ht="13.5" hidden="1">
      <c r="A20" s="144"/>
      <c r="B20" s="145"/>
      <c r="C20" s="145"/>
      <c r="D20" s="145"/>
      <c r="E20" s="135"/>
    </row>
    <row r="21" spans="1:5" ht="13.5" hidden="1">
      <c r="A21" s="136"/>
      <c r="B21" s="137"/>
      <c r="C21" s="137"/>
      <c r="D21" s="137"/>
      <c r="E21" s="135"/>
    </row>
    <row r="22" spans="1:5" ht="13.5" hidden="1">
      <c r="A22" s="136"/>
      <c r="B22" s="137"/>
      <c r="C22" s="137"/>
      <c r="D22" s="137"/>
      <c r="E22" s="135"/>
    </row>
    <row r="23" spans="1:5" ht="13.5" hidden="1">
      <c r="A23" s="144"/>
      <c r="B23" s="137"/>
      <c r="C23" s="137"/>
      <c r="D23" s="137"/>
      <c r="E23" s="135"/>
    </row>
    <row r="24" spans="1:5" ht="12.75" hidden="1">
      <c r="A24" s="146"/>
      <c r="B24" s="147"/>
      <c r="C24" s="147"/>
      <c r="D24" s="147"/>
      <c r="E24" s="135"/>
    </row>
    <row r="25" spans="1:5" ht="12.75" hidden="1">
      <c r="A25" s="148"/>
      <c r="B25" s="147"/>
      <c r="C25" s="147"/>
      <c r="D25" s="149"/>
      <c r="E25" s="135"/>
    </row>
    <row r="26" spans="1:5" ht="12.75" hidden="1">
      <c r="A26" s="148"/>
      <c r="B26" s="147"/>
      <c r="C26" s="147"/>
      <c r="D26" s="149"/>
      <c r="E26" s="135"/>
    </row>
    <row r="27" spans="1:5" ht="12.75" hidden="1">
      <c r="A27" s="150"/>
      <c r="B27" s="147"/>
      <c r="C27" s="147"/>
      <c r="D27" s="149"/>
      <c r="E27" s="135"/>
    </row>
    <row r="28" spans="1:5" ht="12.75" hidden="1">
      <c r="A28" s="151"/>
      <c r="B28" s="147"/>
      <c r="C28" s="147"/>
      <c r="D28" s="149"/>
      <c r="E28" s="135"/>
    </row>
    <row r="29" spans="1:5" ht="12.75" hidden="1">
      <c r="A29" s="146"/>
      <c r="B29" s="147"/>
      <c r="C29" s="147"/>
      <c r="D29" s="149"/>
      <c r="E29" s="135"/>
    </row>
    <row r="30" spans="1:5" ht="12.75" hidden="1">
      <c r="A30" s="146"/>
      <c r="B30" s="147"/>
      <c r="C30" s="147"/>
      <c r="D30" s="149"/>
      <c r="E30" s="135"/>
    </row>
    <row r="31" spans="1:5" ht="12.75" hidden="1">
      <c r="A31" s="150"/>
      <c r="B31" s="147"/>
      <c r="C31" s="147"/>
      <c r="D31" s="149"/>
      <c r="E31" s="135"/>
    </row>
    <row r="32" spans="1:5" ht="23.25" customHeight="1">
      <c r="A32" s="138" t="s">
        <v>135</v>
      </c>
      <c r="B32" s="152">
        <f>B34+B35+B36+B37+B38</f>
        <v>439759392.82</v>
      </c>
      <c r="C32" s="152">
        <f>C34+C35+C36+C37+C38</f>
        <v>91224569.86999999</v>
      </c>
      <c r="D32" s="152">
        <f>D34+D35+D36+D37+D38</f>
        <v>348534822.95</v>
      </c>
      <c r="E32" s="153"/>
    </row>
    <row r="33" spans="1:5" ht="12.75">
      <c r="A33" s="154" t="s">
        <v>48</v>
      </c>
      <c r="B33" s="149"/>
      <c r="C33" s="149"/>
      <c r="D33" s="149"/>
      <c r="E33" s="7"/>
    </row>
    <row r="34" spans="1:4" ht="12.75">
      <c r="A34" s="154" t="s">
        <v>113</v>
      </c>
      <c r="B34" s="155">
        <f aca="true" t="shared" si="0" ref="B34:B39">C34+D34</f>
        <v>348859126.26</v>
      </c>
      <c r="C34" s="155">
        <v>324303.31</v>
      </c>
      <c r="D34" s="155">
        <v>348534822.95</v>
      </c>
    </row>
    <row r="35" spans="1:4" ht="12.75">
      <c r="A35" s="154" t="s">
        <v>127</v>
      </c>
      <c r="B35" s="155">
        <f t="shared" si="0"/>
        <v>140266.97</v>
      </c>
      <c r="C35" s="155">
        <v>140266.97</v>
      </c>
      <c r="D35" s="155"/>
    </row>
    <row r="36" spans="1:4" ht="12.75">
      <c r="A36" s="154" t="s">
        <v>117</v>
      </c>
      <c r="B36" s="155">
        <f t="shared" si="0"/>
        <v>207561.64</v>
      </c>
      <c r="C36" s="149">
        <v>207561.64</v>
      </c>
      <c r="D36" s="149"/>
    </row>
    <row r="37" spans="1:4" ht="12.75">
      <c r="A37" s="154" t="s">
        <v>114</v>
      </c>
      <c r="B37" s="155">
        <f t="shared" si="0"/>
        <v>22.32</v>
      </c>
      <c r="C37" s="155">
        <v>22.32</v>
      </c>
      <c r="D37" s="155"/>
    </row>
    <row r="38" spans="1:4" ht="23.25" customHeight="1">
      <c r="A38" s="154" t="s">
        <v>115</v>
      </c>
      <c r="B38" s="155">
        <f t="shared" si="0"/>
        <v>90552415.63</v>
      </c>
      <c r="C38" s="155">
        <v>90552415.63</v>
      </c>
      <c r="D38" s="155"/>
    </row>
    <row r="39" spans="1:4" ht="21" customHeight="1">
      <c r="A39" s="154" t="s">
        <v>118</v>
      </c>
      <c r="B39" s="155">
        <f t="shared" si="0"/>
        <v>3835162.12</v>
      </c>
      <c r="C39" s="155">
        <v>3835162.12</v>
      </c>
      <c r="D39" s="155"/>
    </row>
    <row r="40" spans="2:4" ht="12.75">
      <c r="B40" s="23"/>
      <c r="C40" s="23"/>
      <c r="D40" s="23"/>
    </row>
    <row r="41" ht="12.75">
      <c r="B41" t="s">
        <v>116</v>
      </c>
    </row>
    <row r="45" ht="12.75">
      <c r="C45" s="23"/>
    </row>
  </sheetData>
  <sheetProtection/>
  <mergeCells count="4">
    <mergeCell ref="A1:C1"/>
    <mergeCell ref="B3:E3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Валентиновна</cp:lastModifiedBy>
  <cp:lastPrinted>2017-03-28T05:28:48Z</cp:lastPrinted>
  <dcterms:created xsi:type="dcterms:W3CDTF">1996-10-08T23:32:33Z</dcterms:created>
  <dcterms:modified xsi:type="dcterms:W3CDTF">2017-03-28T05:29:01Z</dcterms:modified>
  <cp:category/>
  <cp:version/>
  <cp:contentType/>
  <cp:contentStatus/>
</cp:coreProperties>
</file>